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2"/>
  </bookViews>
  <sheets>
    <sheet name="Dados" sheetId="1" r:id="rId1"/>
    <sheet name="Liga equipas" sheetId="2" r:id="rId2"/>
    <sheet name="Torneio equipas" sheetId="3" r:id="rId3"/>
    <sheet name="Torneio atletas" sheetId="4" r:id="rId4"/>
  </sheets>
  <definedNames>
    <definedName name="_xlnm.Print_Area" localSheetId="0">'Dados'!$A$3:$F$68</definedName>
    <definedName name="_xlnm.Print_Area" localSheetId="1">'Liga equipas'!$A$3:$AG$64</definedName>
    <definedName name="_xlnm.Print_Area" localSheetId="3">'Torneio atletas'!$A$1:$AD$34</definedName>
    <definedName name="_xlnm.Print_Area" localSheetId="2">'Torneio equipas'!$A$1:$O$21</definedName>
    <definedName name="_xlnm.Print_Titles" localSheetId="0">'Dados'!$3:$5</definedName>
    <definedName name="_xlnm.Print_Titles" localSheetId="1">'Liga equipas'!$3:$3</definedName>
  </definedNames>
  <calcPr fullCalcOnLoad="1"/>
</workbook>
</file>

<file path=xl/sharedStrings.xml><?xml version="1.0" encoding="utf-8"?>
<sst xmlns="http://schemas.openxmlformats.org/spreadsheetml/2006/main" count="697" uniqueCount="172">
  <si>
    <t>(aux)</t>
  </si>
  <si>
    <t>NOTA:</t>
  </si>
  <si>
    <t>Nº</t>
  </si>
  <si>
    <t>EQ 1</t>
  </si>
  <si>
    <t>-</t>
  </si>
  <si>
    <t>EQ 2</t>
  </si>
  <si>
    <t>EQ 3</t>
  </si>
  <si>
    <t>VOLTA 2</t>
  </si>
  <si>
    <t>EQ 4</t>
  </si>
  <si>
    <t>EQ 5</t>
  </si>
  <si>
    <t>VOLTA 3</t>
  </si>
  <si>
    <t>EQ 6</t>
  </si>
  <si>
    <t>EQ 7</t>
  </si>
  <si>
    <t>VOLTA 4</t>
  </si>
  <si>
    <t>EQ 8</t>
  </si>
  <si>
    <t>EQ 9</t>
  </si>
  <si>
    <t>VOLTA 5</t>
  </si>
  <si>
    <t>EQ 10</t>
  </si>
  <si>
    <t>EQ 11</t>
  </si>
  <si>
    <t>VOLTA 6</t>
  </si>
  <si>
    <t>EQ 12</t>
  </si>
  <si>
    <t>EQ 13</t>
  </si>
  <si>
    <t>VOLTA 1</t>
  </si>
  <si>
    <t>VOLTA 7</t>
  </si>
  <si>
    <t>EQ 14</t>
  </si>
  <si>
    <t>EQ 15</t>
  </si>
  <si>
    <t>VOLTA 8</t>
  </si>
  <si>
    <t>EQ 16</t>
  </si>
  <si>
    <t>VOLTA 9</t>
  </si>
  <si>
    <t>VOLTA 10</t>
  </si>
  <si>
    <t>VOLTA 11</t>
  </si>
  <si>
    <t>VOLTA 12</t>
  </si>
  <si>
    <t>VOLTA 13</t>
  </si>
  <si>
    <t>VOLTA 14</t>
  </si>
  <si>
    <t>VOLTA 15</t>
  </si>
  <si>
    <t>Não alterar. São dados auxiliares para a formação das voltas.</t>
  </si>
  <si>
    <t>ORDEM DOS ENCONTROS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</si>
  <si>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</si>
  <si>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</si>
  <si>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</si>
  <si>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</si>
  <si>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</si>
  <si>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</si>
  <si>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</si>
  <si>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</si>
  <si>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VOLTA 16</t>
  </si>
  <si>
    <t>VOLTA 17</t>
  </si>
  <si>
    <t>VOLTA 18</t>
  </si>
  <si>
    <t>VOLTA 19</t>
  </si>
  <si>
    <t>VOLTA 20</t>
  </si>
  <si>
    <t>VOLTA 21</t>
  </si>
  <si>
    <t>VOLTA 22</t>
  </si>
  <si>
    <t>VOLTA 23</t>
  </si>
  <si>
    <t>VOLTA 24</t>
  </si>
  <si>
    <t>VOLTA 25</t>
  </si>
  <si>
    <t>VOLTA 26</t>
  </si>
  <si>
    <t>VOLTA 27</t>
  </si>
  <si>
    <t>VOLTA 28</t>
  </si>
  <si>
    <t>VOLTA 29</t>
  </si>
  <si>
    <t>VOLTA 30</t>
  </si>
  <si>
    <t>EQUIPAS</t>
  </si>
  <si>
    <t xml:space="preserve"> JOGO 3</t>
  </si>
  <si>
    <t xml:space="preserve"> JOGO 4</t>
  </si>
  <si>
    <t xml:space="preserve"> JOGO 5</t>
  </si>
  <si>
    <t xml:space="preserve"> JOGO 6</t>
  </si>
  <si>
    <t xml:space="preserve"> JOGO 7</t>
  </si>
  <si>
    <t xml:space="preserve"> JOGO 8</t>
  </si>
  <si>
    <t xml:space="preserve"> JOGO 1</t>
  </si>
  <si>
    <t xml:space="preserve"> JOGO 2</t>
  </si>
  <si>
    <t>Iniciais</t>
  </si>
  <si>
    <t>Nome</t>
  </si>
  <si>
    <t>Grupo A</t>
  </si>
  <si>
    <t>Grupo B</t>
  </si>
  <si>
    <t>Grupo D</t>
  </si>
  <si>
    <t>Grupo C</t>
  </si>
  <si>
    <t>1-2; 3-4; 1-3; 2-4; 1-4; 2-3</t>
  </si>
  <si>
    <t>Class.</t>
  </si>
  <si>
    <t>Oitavos de final</t>
  </si>
  <si>
    <t>Quartos de final</t>
  </si>
  <si>
    <t>Meia-final</t>
  </si>
  <si>
    <t>Final</t>
  </si>
  <si>
    <t>Vencedor</t>
  </si>
  <si>
    <t>8-J1</t>
  </si>
  <si>
    <t>8-J2</t>
  </si>
  <si>
    <t>8-J3</t>
  </si>
  <si>
    <t>8-J4</t>
  </si>
  <si>
    <t>8-J5</t>
  </si>
  <si>
    <t>8-J6</t>
  </si>
  <si>
    <t>8-J7</t>
  </si>
  <si>
    <t>8-J8</t>
  </si>
  <si>
    <t>4-J1</t>
  </si>
  <si>
    <t>4-J2</t>
  </si>
  <si>
    <t>4-J3</t>
  </si>
  <si>
    <t>4-J4</t>
  </si>
  <si>
    <t>2-J1</t>
  </si>
  <si>
    <t>2-J2</t>
  </si>
  <si>
    <t>Ordem dos encontros nos grupos:</t>
  </si>
  <si>
    <t>Nota: Introduzir os dados por ordem de ranking (melhor a pior), se existente</t>
  </si>
  <si>
    <t>ATLETAS</t>
  </si>
  <si>
    <t>8ºs final</t>
  </si>
  <si>
    <t>4ºs final</t>
  </si>
  <si>
    <t>16ºs final</t>
  </si>
  <si>
    <t>32ºs final</t>
  </si>
  <si>
    <t>Atleta 1</t>
  </si>
  <si>
    <t>Atleta 2</t>
  </si>
  <si>
    <t>Atleta 3</t>
  </si>
  <si>
    <t>Atleta 4</t>
  </si>
  <si>
    <t>Atleta 5</t>
  </si>
  <si>
    <t>Atleta 6</t>
  </si>
  <si>
    <t>Atleta 7</t>
  </si>
  <si>
    <t>Atleta 8</t>
  </si>
  <si>
    <t>Atleta 9</t>
  </si>
  <si>
    <t>Atleta 10</t>
  </si>
  <si>
    <t>Atleta 11</t>
  </si>
  <si>
    <t>Atleta 12</t>
  </si>
  <si>
    <t>Atleta 13</t>
  </si>
  <si>
    <t>Atleta 14</t>
  </si>
  <si>
    <t>Atleta 15</t>
  </si>
  <si>
    <t>Atleta 16</t>
  </si>
  <si>
    <t>Atleta 17</t>
  </si>
  <si>
    <t>Atleta 18</t>
  </si>
  <si>
    <t>Atleta 19</t>
  </si>
  <si>
    <t>Atleta 20</t>
  </si>
  <si>
    <t>Atleta 21</t>
  </si>
  <si>
    <t>Atleta 22</t>
  </si>
  <si>
    <t>Atleta 23</t>
  </si>
  <si>
    <t>Atleta 24</t>
  </si>
  <si>
    <t>Atleta 25</t>
  </si>
  <si>
    <t>Atleta 26</t>
  </si>
  <si>
    <t>Atleta 27</t>
  </si>
  <si>
    <t>Atleta 28</t>
  </si>
  <si>
    <t>Atleta 29</t>
  </si>
  <si>
    <t>Atleta 30</t>
  </si>
  <si>
    <t>Atleta 31</t>
  </si>
  <si>
    <t>Atleta 32</t>
  </si>
  <si>
    <t>Atleta 33</t>
  </si>
  <si>
    <t>Atleta 34</t>
  </si>
  <si>
    <t>Atleta 35</t>
  </si>
  <si>
    <t>Atleta 36</t>
  </si>
  <si>
    <t>Atleta 37</t>
  </si>
  <si>
    <t>Atleta 38</t>
  </si>
  <si>
    <t>Atleta 39</t>
  </si>
  <si>
    <t>Atleta 40</t>
  </si>
  <si>
    <t>Atleta 41</t>
  </si>
  <si>
    <t>Atleta 42</t>
  </si>
  <si>
    <t>Atleta 43</t>
  </si>
  <si>
    <t>Atleta 44</t>
  </si>
  <si>
    <t>Atleta 45</t>
  </si>
  <si>
    <t>Atleta 46</t>
  </si>
  <si>
    <t>Atleta 47</t>
  </si>
  <si>
    <t>Atleta 48</t>
  </si>
  <si>
    <t>Atleta 49</t>
  </si>
  <si>
    <t>Atleta 50</t>
  </si>
  <si>
    <t>Atleta 51</t>
  </si>
  <si>
    <t>Atleta 52</t>
  </si>
  <si>
    <t>Atleta 53</t>
  </si>
  <si>
    <t>Atleta 54</t>
  </si>
  <si>
    <t>Atleta 55</t>
  </si>
  <si>
    <t>Atleta 56</t>
  </si>
  <si>
    <t>Atleta 57</t>
  </si>
  <si>
    <t>Atleta 58</t>
  </si>
  <si>
    <t>Atleta 59</t>
  </si>
  <si>
    <t>Atleta 60</t>
  </si>
  <si>
    <t>Atleta 61</t>
  </si>
  <si>
    <t>Atleta 62</t>
  </si>
  <si>
    <t>Atleta 63</t>
  </si>
  <si>
    <t>Atleta 64</t>
  </si>
  <si>
    <t>Nº equipas</t>
  </si>
  <si>
    <t>Nº atletas</t>
  </si>
  <si>
    <t>(máx. 16)</t>
  </si>
  <si>
    <t>(valor auxiliar - NÃO APAGAR!!!)</t>
  </si>
  <si>
    <t>(máx. 64)</t>
  </si>
</sst>
</file>

<file path=xl/styles.xml><?xml version="1.0" encoding="utf-8"?>
<styleSheet xmlns="http://schemas.openxmlformats.org/spreadsheetml/2006/main">
  <numFmts count="57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);[Red]\(#,##0.00\)"/>
    <numFmt numFmtId="173" formatCode="#,##0_);[Red]\(#,##0\)"/>
    <numFmt numFmtId="174" formatCode="#,##0.00&quot;$&quot;_);[Red]\(#,##0.00&quot;$&quot;\)"/>
    <numFmt numFmtId="175" formatCode="#,##0&quot;$&quot;_);[Red]\(#,##0&quot;$&quot;\)"/>
    <numFmt numFmtId="176" formatCode="General_)"/>
    <numFmt numFmtId="177" formatCode="00"/>
    <numFmt numFmtId="178" formatCode="&quot;Sim&quot;;&quot;Sim&quot;;&quot;Não&quot;"/>
    <numFmt numFmtId="179" formatCode="&quot;Verdadeiro&quot;;&quot;Verdadeiro&quot;;&quot;Falso&quot;"/>
    <numFmt numFmtId="180" formatCode="&quot;Activado&quot;;&quot;Activado&quot;;&quot;Desactivado&quot;"/>
    <numFmt numFmtId="181" formatCode="0.00000"/>
    <numFmt numFmtId="182" formatCode="0.0000"/>
    <numFmt numFmtId="183" formatCode="0.000"/>
    <numFmt numFmtId="184" formatCode="m:ss"/>
    <numFmt numFmtId="185" formatCode="#,##0&quot;Esc.&quot;;\-#,##0&quot;Esc.&quot;"/>
    <numFmt numFmtId="186" formatCode="#,##0&quot;Esc.&quot;;[Red]\-#,##0&quot;Esc.&quot;"/>
    <numFmt numFmtId="187" formatCode="#,##0.00&quot;Esc.&quot;;\-#,##0.00&quot;Esc.&quot;"/>
    <numFmt numFmtId="188" formatCode="#,##0.00&quot;Esc.&quot;;[Red]\-#,##0.00&quot;Esc.&quot;"/>
    <numFmt numFmtId="189" formatCode="_-* #,##0&quot;Esc.&quot;_-;\-* #,##0&quot;Esc.&quot;_-;_-* &quot;-&quot;&quot;Esc.&quot;_-;_-@_-"/>
    <numFmt numFmtId="190" formatCode="_-* #,##0_E_s_c_._-;\-* #,##0_E_s_c_._-;_-* &quot;-&quot;_E_s_c_._-;_-@_-"/>
    <numFmt numFmtId="191" formatCode="_-* #,##0.00&quot;Esc.&quot;_-;\-* #,##0.00&quot;Esc.&quot;_-;_-* &quot;-&quot;??&quot;Esc.&quot;_-;_-@_-"/>
    <numFmt numFmtId="192" formatCode="_-* #,##0.00_E_s_c_._-;\-* #,##0.00_E_s_c_._-;_-* &quot;-&quot;??_E_s_c_._-;_-@_-"/>
    <numFmt numFmtId="193" formatCode="#,##0_);\(#,##0\)"/>
    <numFmt numFmtId="194" formatCode="#,##0.00_);\(#,##0.00\)"/>
    <numFmt numFmtId="195" formatCode="#,##0&quot;$&quot;_);\(#,##0&quot;$&quot;\)"/>
    <numFmt numFmtId="196" formatCode="#,##0.00&quot;$&quot;_);\(#,##0.00&quot;$&quot;\)"/>
    <numFmt numFmtId="197" formatCode="dd/mm/yy"/>
    <numFmt numFmtId="198" formatCode="dd\-mmm\-yy"/>
    <numFmt numFmtId="199" formatCode="dd\-mmm"/>
    <numFmt numFmtId="200" formatCode="mmm\-yy"/>
    <numFmt numFmtId="201" formatCode="hh:mm\ AM/PM"/>
    <numFmt numFmtId="202" formatCode="hh:mm:ss\ AM/PM"/>
    <numFmt numFmtId="203" formatCode="dd/mm/yy\ hh:mm"/>
    <numFmt numFmtId="204" formatCode="0_)"/>
    <numFmt numFmtId="205" formatCode="0.00_)"/>
    <numFmt numFmtId="206" formatCode="0.0"/>
    <numFmt numFmtId="207" formatCode="0#"/>
    <numFmt numFmtId="208" formatCode="0.0000_)"/>
    <numFmt numFmtId="209" formatCode="0.0_)"/>
    <numFmt numFmtId="210" formatCode="&quot;Yes&quot;;&quot;Yes&quot;;&quot;No&quot;"/>
    <numFmt numFmtId="211" formatCode="&quot;True&quot;;&quot;True&quot;;&quot;False&quot;"/>
    <numFmt numFmtId="212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5" fillId="0" borderId="0">
      <alignment/>
      <protection/>
    </xf>
    <xf numFmtId="176" fontId="5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0" fillId="0" borderId="0" xfId="22" applyFont="1">
      <alignment/>
      <protection/>
    </xf>
    <xf numFmtId="176" fontId="0" fillId="0" borderId="0" xfId="22" applyFont="1" applyAlignment="1" applyProtection="1">
      <alignment horizontal="right"/>
      <protection/>
    </xf>
    <xf numFmtId="176" fontId="0" fillId="2" borderId="0" xfId="22" applyFont="1" applyFill="1">
      <alignment/>
      <protection/>
    </xf>
    <xf numFmtId="176" fontId="7" fillId="2" borderId="0" xfId="22" applyFont="1" applyFill="1" applyProtection="1">
      <alignment/>
      <protection/>
    </xf>
    <xf numFmtId="176" fontId="8" fillId="2" borderId="0" xfId="22" applyFont="1" applyFill="1">
      <alignment/>
      <protection/>
    </xf>
    <xf numFmtId="176" fontId="9" fillId="0" borderId="0" xfId="22" applyFont="1" applyAlignment="1" applyProtection="1">
      <alignment horizontal="center"/>
      <protection/>
    </xf>
    <xf numFmtId="176" fontId="9" fillId="0" borderId="0" xfId="22" applyFont="1" applyAlignment="1">
      <alignment horizontal="center"/>
      <protection/>
    </xf>
    <xf numFmtId="176" fontId="0" fillId="0" borderId="0" xfId="22" applyFont="1" applyAlignment="1">
      <alignment horizontal="center"/>
      <protection/>
    </xf>
    <xf numFmtId="176" fontId="0" fillId="0" borderId="0" xfId="22" applyFont="1" applyAlignment="1" applyProtection="1">
      <alignment horizontal="left"/>
      <protection/>
    </xf>
    <xf numFmtId="176" fontId="9" fillId="0" borderId="0" xfId="22" applyFont="1" applyAlignment="1" applyProtection="1">
      <alignment horizontal="left"/>
      <protection/>
    </xf>
    <xf numFmtId="176" fontId="0" fillId="0" borderId="0" xfId="22" applyFont="1" applyProtection="1">
      <alignment/>
      <protection/>
    </xf>
    <xf numFmtId="176" fontId="0" fillId="0" borderId="0" xfId="22" applyFont="1" applyAlignment="1" applyProtection="1" quotePrefix="1">
      <alignment horizontal="center"/>
      <protection/>
    </xf>
    <xf numFmtId="176" fontId="9" fillId="0" borderId="0" xfId="22" applyFont="1">
      <alignment/>
      <protection/>
    </xf>
    <xf numFmtId="176" fontId="9" fillId="0" borderId="0" xfId="22" applyFont="1" applyAlignment="1" applyProtection="1" quotePrefix="1">
      <alignment horizontal="left"/>
      <protection/>
    </xf>
    <xf numFmtId="176" fontId="0" fillId="0" borderId="0" xfId="22" applyFont="1" applyBorder="1">
      <alignment/>
      <protection/>
    </xf>
    <xf numFmtId="176" fontId="0" fillId="2" borderId="0" xfId="22" applyFont="1" applyFill="1" applyAlignment="1">
      <alignment horizontal="center"/>
      <protection/>
    </xf>
    <xf numFmtId="176" fontId="10" fillId="2" borderId="0" xfId="22" applyFont="1" applyFill="1" applyAlignment="1" applyProtection="1">
      <alignment horizontal="center"/>
      <protection/>
    </xf>
    <xf numFmtId="176" fontId="10" fillId="2" borderId="0" xfId="22" applyFont="1" applyFill="1" applyAlignment="1">
      <alignment horizontal="center"/>
      <protection/>
    </xf>
    <xf numFmtId="176" fontId="10" fillId="2" borderId="0" xfId="22" applyFont="1" applyFill="1" applyAlignment="1" applyProtection="1" quotePrefix="1">
      <alignment horizontal="center"/>
      <protection/>
    </xf>
    <xf numFmtId="176" fontId="0" fillId="2" borderId="0" xfId="22" applyFont="1" applyFill="1" applyAlignment="1" applyProtection="1">
      <alignment horizontal="left"/>
      <protection/>
    </xf>
    <xf numFmtId="176" fontId="7" fillId="2" borderId="0" xfId="22" applyFont="1" applyFill="1" applyAlignment="1" applyProtection="1">
      <alignment horizontal="left"/>
      <protection/>
    </xf>
    <xf numFmtId="176" fontId="7" fillId="2" borderId="0" xfId="22" applyFont="1" applyFill="1">
      <alignment/>
      <protection/>
    </xf>
    <xf numFmtId="176" fontId="7" fillId="2" borderId="0" xfId="22" applyFont="1" applyFill="1" applyProtection="1">
      <alignment/>
      <protection hidden="1"/>
    </xf>
    <xf numFmtId="176" fontId="0" fillId="0" borderId="0" xfId="22" applyFont="1" applyAlignment="1">
      <alignment horizontal="right"/>
      <protection/>
    </xf>
    <xf numFmtId="176" fontId="0" fillId="2" borderId="0" xfId="22" applyFont="1" applyFill="1" applyAlignment="1">
      <alignment horizontal="right"/>
      <protection/>
    </xf>
    <xf numFmtId="176" fontId="7" fillId="2" borderId="0" xfId="22" applyFont="1" applyFill="1" applyAlignment="1" applyProtection="1">
      <alignment horizontal="right"/>
      <protection/>
    </xf>
    <xf numFmtId="176" fontId="7" fillId="2" borderId="0" xfId="22" applyFont="1" applyFill="1" applyAlignment="1">
      <alignment horizontal="right"/>
      <protection/>
    </xf>
    <xf numFmtId="176" fontId="10" fillId="2" borderId="0" xfId="22" applyFont="1" applyFill="1" applyAlignment="1">
      <alignment horizontal="right"/>
      <protection/>
    </xf>
    <xf numFmtId="176" fontId="0" fillId="0" borderId="0" xfId="22" applyFont="1" applyAlignment="1">
      <alignment horizontal="left"/>
      <protection/>
    </xf>
    <xf numFmtId="176" fontId="0" fillId="2" borderId="0" xfId="22" applyFont="1" applyFill="1" applyAlignment="1">
      <alignment horizontal="left"/>
      <protection/>
    </xf>
    <xf numFmtId="176" fontId="9" fillId="0" borderId="0" xfId="22" applyFont="1" applyAlignment="1">
      <alignment horizontal="left"/>
      <protection/>
    </xf>
    <xf numFmtId="176" fontId="10" fillId="2" borderId="0" xfId="22" applyFont="1" applyFill="1" applyAlignment="1">
      <alignment horizontal="left"/>
      <protection/>
    </xf>
    <xf numFmtId="176" fontId="7" fillId="2" borderId="0" xfId="22" applyFont="1" applyFill="1" applyAlignment="1">
      <alignment horizontal="left"/>
      <protection/>
    </xf>
    <xf numFmtId="176" fontId="7" fillId="3" borderId="0" xfId="22" applyFont="1" applyFill="1" applyAlignment="1">
      <alignment horizontal="left"/>
      <protection/>
    </xf>
    <xf numFmtId="176" fontId="0" fillId="3" borderId="0" xfId="22" applyFont="1" applyFill="1" applyAlignment="1">
      <alignment horizontal="right"/>
      <protection/>
    </xf>
    <xf numFmtId="176" fontId="0" fillId="3" borderId="0" xfId="22" applyFont="1" applyFill="1">
      <alignment/>
      <protection/>
    </xf>
    <xf numFmtId="176" fontId="0" fillId="3" borderId="0" xfId="22" applyFont="1" applyFill="1" applyAlignment="1">
      <alignment horizontal="left"/>
      <protection/>
    </xf>
    <xf numFmtId="176" fontId="8" fillId="3" borderId="0" xfId="22" applyFont="1" applyFill="1" applyAlignment="1">
      <alignment horizontal="left"/>
      <protection/>
    </xf>
    <xf numFmtId="176" fontId="0" fillId="0" borderId="0" xfId="22" applyFont="1" applyFill="1" applyBorder="1">
      <alignment/>
      <protection/>
    </xf>
    <xf numFmtId="176" fontId="8" fillId="0" borderId="0" xfId="22" applyFont="1" applyFill="1" applyBorder="1">
      <alignment/>
      <protection/>
    </xf>
    <xf numFmtId="176" fontId="1" fillId="0" borderId="0" xfId="22" applyFont="1" applyFill="1" applyBorder="1" applyProtection="1">
      <alignment/>
      <protection/>
    </xf>
    <xf numFmtId="176" fontId="1" fillId="0" borderId="1" xfId="22" applyFont="1" applyFill="1" applyBorder="1" applyAlignment="1" applyProtection="1">
      <alignment horizontal="left"/>
      <protection/>
    </xf>
    <xf numFmtId="176" fontId="1" fillId="0" borderId="1" xfId="22" applyFont="1" applyFill="1" applyBorder="1">
      <alignment/>
      <protection/>
    </xf>
    <xf numFmtId="0" fontId="0" fillId="0" borderId="2" xfId="0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176" fontId="0" fillId="0" borderId="0" xfId="22" applyFont="1" applyFill="1" applyBorder="1" applyAlignment="1" applyProtection="1">
      <alignment horizontal="left"/>
      <protection/>
    </xf>
    <xf numFmtId="176" fontId="11" fillId="0" borderId="8" xfId="22" applyFont="1" applyFill="1" applyBorder="1" applyAlignment="1" applyProtection="1">
      <alignment horizontal="left"/>
      <protection/>
    </xf>
    <xf numFmtId="0" fontId="0" fillId="2" borderId="3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7" xfId="0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76" fontId="0" fillId="0" borderId="0" xfId="22" applyFont="1" applyFill="1">
      <alignment/>
      <protection/>
    </xf>
    <xf numFmtId="176" fontId="0" fillId="0" borderId="0" xfId="22" applyFont="1" applyFill="1" applyAlignment="1" applyProtection="1">
      <alignment horizontal="right"/>
      <protection hidden="1"/>
    </xf>
    <xf numFmtId="176" fontId="8" fillId="0" borderId="0" xfId="22" applyFont="1" applyFill="1">
      <alignment/>
      <protection/>
    </xf>
    <xf numFmtId="176" fontId="7" fillId="0" borderId="0" xfId="22" applyFont="1" applyFill="1">
      <alignment/>
      <protection/>
    </xf>
    <xf numFmtId="176" fontId="0" fillId="0" borderId="0" xfId="22" applyFont="1" applyFill="1" applyAlignment="1" applyProtection="1">
      <alignment horizontal="center"/>
      <protection/>
    </xf>
    <xf numFmtId="176" fontId="1" fillId="0" borderId="0" xfId="22" applyFont="1" applyFill="1" applyProtection="1">
      <alignment/>
      <protection/>
    </xf>
    <xf numFmtId="176" fontId="1" fillId="0" borderId="1" xfId="22" applyFont="1" applyFill="1" applyBorder="1" applyAlignment="1" applyProtection="1">
      <alignment horizontal="right"/>
      <protection/>
    </xf>
    <xf numFmtId="176" fontId="6" fillId="2" borderId="0" xfId="22" applyFont="1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lha2" xfId="21"/>
    <cellStyle name="Normal_NovoEsgFicheiroResultados200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0"/>
  <sheetViews>
    <sheetView zoomScale="75" zoomScaleNormal="75" zoomScaleSheetLayoutView="75" workbookViewId="0" topLeftCell="A1">
      <selection activeCell="E5" sqref="E5"/>
    </sheetView>
  </sheetViews>
  <sheetFormatPr defaultColWidth="11.00390625" defaultRowHeight="12.75"/>
  <cols>
    <col min="1" max="1" width="10.00390625" style="73" customWidth="1"/>
    <col min="2" max="2" width="10.57421875" style="73" customWidth="1"/>
    <col min="3" max="3" width="35.7109375" style="73" customWidth="1"/>
    <col min="4" max="4" width="10.00390625" style="73" customWidth="1"/>
    <col min="5" max="5" width="20.8515625" style="73" customWidth="1"/>
    <col min="6" max="6" width="8.00390625" style="73" customWidth="1"/>
    <col min="7" max="16384" width="12.57421875" style="73" customWidth="1"/>
  </cols>
  <sheetData>
    <row r="1" spans="1:7" ht="18">
      <c r="A1" s="80" t="s">
        <v>97</v>
      </c>
      <c r="B1" s="6"/>
      <c r="C1" s="6"/>
      <c r="D1" s="6"/>
      <c r="E1" s="6"/>
      <c r="F1" s="6"/>
      <c r="G1" s="6"/>
    </row>
    <row r="2" ht="12.75" hidden="1">
      <c r="B2" s="74" t="s">
        <v>0</v>
      </c>
    </row>
    <row r="3" spans="1:4" ht="15.75">
      <c r="A3" s="43" t="s">
        <v>60</v>
      </c>
      <c r="B3" s="42"/>
      <c r="C3" s="42"/>
      <c r="D3" s="75" t="s">
        <v>98</v>
      </c>
    </row>
    <row r="4" spans="1:6" ht="12.75">
      <c r="A4" s="42" t="s">
        <v>167</v>
      </c>
      <c r="B4" s="62">
        <v>16</v>
      </c>
      <c r="C4" s="42" t="s">
        <v>169</v>
      </c>
      <c r="D4" s="42" t="s">
        <v>168</v>
      </c>
      <c r="E4" s="62">
        <v>64</v>
      </c>
      <c r="F4" s="73" t="s">
        <v>171</v>
      </c>
    </row>
    <row r="5" spans="1:5" ht="18.75" customHeight="1">
      <c r="A5" s="79" t="s">
        <v>2</v>
      </c>
      <c r="B5" s="45" t="s">
        <v>69</v>
      </c>
      <c r="C5" s="46" t="s">
        <v>70</v>
      </c>
      <c r="D5" s="79" t="s">
        <v>2</v>
      </c>
      <c r="E5" s="46" t="s">
        <v>70</v>
      </c>
    </row>
    <row r="6" spans="1:5" ht="18.75" customHeight="1">
      <c r="A6" s="44">
        <v>1</v>
      </c>
      <c r="B6" s="61" t="s">
        <v>3</v>
      </c>
      <c r="C6" s="42"/>
      <c r="D6" s="44">
        <v>1</v>
      </c>
      <c r="E6" s="42" t="s">
        <v>103</v>
      </c>
    </row>
    <row r="7" spans="1:5" ht="18.75" customHeight="1">
      <c r="A7" s="44">
        <v>2</v>
      </c>
      <c r="B7" s="61" t="s">
        <v>5</v>
      </c>
      <c r="C7" s="42"/>
      <c r="D7" s="44">
        <v>2</v>
      </c>
      <c r="E7" s="42" t="s">
        <v>104</v>
      </c>
    </row>
    <row r="8" spans="1:5" ht="18.75" customHeight="1">
      <c r="A8" s="44">
        <v>3</v>
      </c>
      <c r="B8" s="61" t="s">
        <v>6</v>
      </c>
      <c r="C8" s="42"/>
      <c r="D8" s="44">
        <v>3</v>
      </c>
      <c r="E8" s="42" t="s">
        <v>105</v>
      </c>
    </row>
    <row r="9" spans="1:5" ht="18.75" customHeight="1">
      <c r="A9" s="44">
        <v>4</v>
      </c>
      <c r="B9" s="61" t="s">
        <v>8</v>
      </c>
      <c r="C9" s="42"/>
      <c r="D9" s="44">
        <v>4</v>
      </c>
      <c r="E9" s="42" t="s">
        <v>106</v>
      </c>
    </row>
    <row r="10" spans="1:5" ht="18.75" customHeight="1">
      <c r="A10" s="44">
        <v>5</v>
      </c>
      <c r="B10" s="61" t="s">
        <v>9</v>
      </c>
      <c r="C10" s="42"/>
      <c r="D10" s="44">
        <v>5</v>
      </c>
      <c r="E10" s="42" t="s">
        <v>107</v>
      </c>
    </row>
    <row r="11" spans="1:5" ht="18.75" customHeight="1">
      <c r="A11" s="44">
        <v>6</v>
      </c>
      <c r="B11" s="61" t="s">
        <v>11</v>
      </c>
      <c r="C11" s="42"/>
      <c r="D11" s="44">
        <v>6</v>
      </c>
      <c r="E11" s="42" t="s">
        <v>108</v>
      </c>
    </row>
    <row r="12" spans="1:5" ht="18.75" customHeight="1">
      <c r="A12" s="44">
        <v>7</v>
      </c>
      <c r="B12" s="61" t="s">
        <v>12</v>
      </c>
      <c r="C12" s="42"/>
      <c r="D12" s="44">
        <v>7</v>
      </c>
      <c r="E12" s="42" t="s">
        <v>109</v>
      </c>
    </row>
    <row r="13" spans="1:5" ht="18.75" customHeight="1">
      <c r="A13" s="44">
        <v>8</v>
      </c>
      <c r="B13" s="61" t="s">
        <v>14</v>
      </c>
      <c r="C13" s="42"/>
      <c r="D13" s="44">
        <v>8</v>
      </c>
      <c r="E13" s="42" t="s">
        <v>110</v>
      </c>
    </row>
    <row r="14" spans="1:5" ht="18.75" customHeight="1">
      <c r="A14" s="44">
        <v>9</v>
      </c>
      <c r="B14" s="61" t="s">
        <v>15</v>
      </c>
      <c r="C14" s="42"/>
      <c r="D14" s="44">
        <v>9</v>
      </c>
      <c r="E14" s="42" t="s">
        <v>111</v>
      </c>
    </row>
    <row r="15" spans="1:5" ht="18.75" customHeight="1">
      <c r="A15" s="44">
        <v>10</v>
      </c>
      <c r="B15" s="61" t="s">
        <v>17</v>
      </c>
      <c r="C15" s="42"/>
      <c r="D15" s="44">
        <v>10</v>
      </c>
      <c r="E15" s="42" t="s">
        <v>112</v>
      </c>
    </row>
    <row r="16" spans="1:5" ht="18.75" customHeight="1">
      <c r="A16" s="44">
        <v>11</v>
      </c>
      <c r="B16" s="61" t="s">
        <v>18</v>
      </c>
      <c r="C16" s="42"/>
      <c r="D16" s="44">
        <v>11</v>
      </c>
      <c r="E16" s="42" t="s">
        <v>113</v>
      </c>
    </row>
    <row r="17" spans="1:5" ht="18.75" customHeight="1">
      <c r="A17" s="44">
        <v>12</v>
      </c>
      <c r="B17" s="61" t="s">
        <v>20</v>
      </c>
      <c r="C17" s="42"/>
      <c r="D17" s="44">
        <v>12</v>
      </c>
      <c r="E17" s="42" t="s">
        <v>114</v>
      </c>
    </row>
    <row r="18" spans="1:5" ht="18.75" customHeight="1">
      <c r="A18" s="44">
        <v>13</v>
      </c>
      <c r="B18" s="61" t="s">
        <v>21</v>
      </c>
      <c r="C18" s="42"/>
      <c r="D18" s="44">
        <v>13</v>
      </c>
      <c r="E18" s="42" t="s">
        <v>115</v>
      </c>
    </row>
    <row r="19" spans="1:5" ht="18.75" customHeight="1">
      <c r="A19" s="44">
        <v>14</v>
      </c>
      <c r="B19" s="61" t="s">
        <v>24</v>
      </c>
      <c r="C19" s="42"/>
      <c r="D19" s="44">
        <v>14</v>
      </c>
      <c r="E19" s="42" t="s">
        <v>116</v>
      </c>
    </row>
    <row r="20" spans="1:5" ht="18.75" customHeight="1">
      <c r="A20" s="44">
        <v>15</v>
      </c>
      <c r="B20" s="61" t="s">
        <v>25</v>
      </c>
      <c r="C20" s="42"/>
      <c r="D20" s="44">
        <v>15</v>
      </c>
      <c r="E20" s="42" t="s">
        <v>117</v>
      </c>
    </row>
    <row r="21" spans="1:5" ht="18.75" customHeight="1">
      <c r="A21" s="44">
        <v>16</v>
      </c>
      <c r="B21" s="61" t="s">
        <v>27</v>
      </c>
      <c r="C21" s="42"/>
      <c r="D21" s="44">
        <v>16</v>
      </c>
      <c r="E21" s="42" t="s">
        <v>118</v>
      </c>
    </row>
    <row r="22" spans="4:5" ht="18.75" customHeight="1">
      <c r="D22" s="44">
        <v>17</v>
      </c>
      <c r="E22" s="42" t="s">
        <v>119</v>
      </c>
    </row>
    <row r="23" spans="4:5" ht="18.75" customHeight="1">
      <c r="D23" s="44">
        <v>18</v>
      </c>
      <c r="E23" s="42" t="s">
        <v>120</v>
      </c>
    </row>
    <row r="24" spans="4:5" ht="18.75" customHeight="1">
      <c r="D24" s="44">
        <v>19</v>
      </c>
      <c r="E24" s="42" t="s">
        <v>121</v>
      </c>
    </row>
    <row r="25" spans="4:5" ht="18.75" customHeight="1">
      <c r="D25" s="44">
        <v>20</v>
      </c>
      <c r="E25" s="42" t="s">
        <v>122</v>
      </c>
    </row>
    <row r="26" spans="4:5" ht="18.75" customHeight="1">
      <c r="D26" s="44">
        <v>21</v>
      </c>
      <c r="E26" s="42" t="s">
        <v>123</v>
      </c>
    </row>
    <row r="27" spans="4:5" ht="18.75" customHeight="1">
      <c r="D27" s="44">
        <v>22</v>
      </c>
      <c r="E27" s="42" t="s">
        <v>124</v>
      </c>
    </row>
    <row r="28" spans="4:5" ht="18.75" customHeight="1">
      <c r="D28" s="44">
        <v>23</v>
      </c>
      <c r="E28" s="42" t="s">
        <v>125</v>
      </c>
    </row>
    <row r="29" spans="4:5" ht="18.75" customHeight="1">
      <c r="D29" s="44">
        <v>24</v>
      </c>
      <c r="E29" s="42" t="s">
        <v>126</v>
      </c>
    </row>
    <row r="30" spans="2:5" ht="18.75" customHeight="1">
      <c r="B30" s="76"/>
      <c r="D30" s="44">
        <v>25</v>
      </c>
      <c r="E30" s="42" t="s">
        <v>127</v>
      </c>
    </row>
    <row r="31" spans="2:5" ht="18.75" customHeight="1">
      <c r="B31" s="76"/>
      <c r="D31" s="44">
        <v>26</v>
      </c>
      <c r="E31" s="42" t="s">
        <v>128</v>
      </c>
    </row>
    <row r="32" spans="4:5" ht="18.75" customHeight="1">
      <c r="D32" s="44">
        <v>27</v>
      </c>
      <c r="E32" s="42" t="s">
        <v>129</v>
      </c>
    </row>
    <row r="33" spans="4:5" ht="18.75" customHeight="1">
      <c r="D33" s="44">
        <v>28</v>
      </c>
      <c r="E33" s="42" t="s">
        <v>130</v>
      </c>
    </row>
    <row r="34" spans="4:5" ht="18.75" customHeight="1">
      <c r="D34" s="44">
        <v>29</v>
      </c>
      <c r="E34" s="42" t="s">
        <v>131</v>
      </c>
    </row>
    <row r="35" spans="4:5" ht="18.75" customHeight="1">
      <c r="D35" s="44">
        <v>30</v>
      </c>
      <c r="E35" s="42" t="s">
        <v>132</v>
      </c>
    </row>
    <row r="36" spans="4:5" ht="18.75" customHeight="1">
      <c r="D36" s="44">
        <v>31</v>
      </c>
      <c r="E36" s="42" t="s">
        <v>133</v>
      </c>
    </row>
    <row r="37" spans="4:5" ht="18.75" customHeight="1">
      <c r="D37" s="44">
        <v>32</v>
      </c>
      <c r="E37" s="42" t="s">
        <v>134</v>
      </c>
    </row>
    <row r="38" spans="4:5" ht="18.75" customHeight="1">
      <c r="D38" s="44">
        <v>33</v>
      </c>
      <c r="E38" s="42" t="s">
        <v>135</v>
      </c>
    </row>
    <row r="39" spans="4:5" ht="18.75" customHeight="1">
      <c r="D39" s="44">
        <v>34</v>
      </c>
      <c r="E39" s="42" t="s">
        <v>136</v>
      </c>
    </row>
    <row r="40" spans="4:5" ht="18.75" customHeight="1">
      <c r="D40" s="44">
        <v>35</v>
      </c>
      <c r="E40" s="42" t="s">
        <v>137</v>
      </c>
    </row>
    <row r="41" spans="4:5" ht="18.75" customHeight="1">
      <c r="D41" s="44">
        <v>36</v>
      </c>
      <c r="E41" s="42" t="s">
        <v>138</v>
      </c>
    </row>
    <row r="42" spans="4:5" ht="18.75" customHeight="1">
      <c r="D42" s="44">
        <v>37</v>
      </c>
      <c r="E42" s="42" t="s">
        <v>139</v>
      </c>
    </row>
    <row r="43" spans="4:5" ht="18.75" customHeight="1">
      <c r="D43" s="44">
        <v>38</v>
      </c>
      <c r="E43" s="42" t="s">
        <v>140</v>
      </c>
    </row>
    <row r="44" spans="4:5" ht="18.75" customHeight="1">
      <c r="D44" s="44">
        <v>39</v>
      </c>
      <c r="E44" s="42" t="s">
        <v>141</v>
      </c>
    </row>
    <row r="45" spans="4:5" ht="18.75" customHeight="1">
      <c r="D45" s="44">
        <v>40</v>
      </c>
      <c r="E45" s="42" t="s">
        <v>142</v>
      </c>
    </row>
    <row r="46" spans="4:5" ht="18.75" customHeight="1">
      <c r="D46" s="44">
        <v>41</v>
      </c>
      <c r="E46" s="42" t="s">
        <v>143</v>
      </c>
    </row>
    <row r="47" spans="4:5" ht="18.75" customHeight="1">
      <c r="D47" s="44">
        <v>42</v>
      </c>
      <c r="E47" s="42" t="s">
        <v>144</v>
      </c>
    </row>
    <row r="48" spans="4:5" ht="18.75" customHeight="1">
      <c r="D48" s="44">
        <v>43</v>
      </c>
      <c r="E48" s="42" t="s">
        <v>145</v>
      </c>
    </row>
    <row r="49" spans="4:5" ht="18.75" customHeight="1">
      <c r="D49" s="44">
        <v>44</v>
      </c>
      <c r="E49" s="42" t="s">
        <v>146</v>
      </c>
    </row>
    <row r="50" spans="4:5" ht="18.75" customHeight="1">
      <c r="D50" s="44">
        <v>45</v>
      </c>
      <c r="E50" s="42" t="s">
        <v>147</v>
      </c>
    </row>
    <row r="51" spans="4:5" ht="18.75" customHeight="1">
      <c r="D51" s="44">
        <v>46</v>
      </c>
      <c r="E51" s="42" t="s">
        <v>148</v>
      </c>
    </row>
    <row r="52" spans="4:5" ht="18.75" customHeight="1">
      <c r="D52" s="44">
        <v>47</v>
      </c>
      <c r="E52" s="42" t="s">
        <v>149</v>
      </c>
    </row>
    <row r="53" spans="4:5" ht="18.75" customHeight="1">
      <c r="D53" s="44">
        <v>48</v>
      </c>
      <c r="E53" s="42" t="s">
        <v>150</v>
      </c>
    </row>
    <row r="54" spans="4:5" ht="18.75" customHeight="1">
      <c r="D54" s="44">
        <v>49</v>
      </c>
      <c r="E54" s="42" t="s">
        <v>151</v>
      </c>
    </row>
    <row r="55" spans="4:5" ht="18.75" customHeight="1">
      <c r="D55" s="44">
        <v>50</v>
      </c>
      <c r="E55" s="42" t="s">
        <v>152</v>
      </c>
    </row>
    <row r="56" spans="4:5" ht="18.75" customHeight="1">
      <c r="D56" s="44">
        <v>51</v>
      </c>
      <c r="E56" s="42" t="s">
        <v>153</v>
      </c>
    </row>
    <row r="57" spans="4:5" ht="18.75" customHeight="1">
      <c r="D57" s="44">
        <v>52</v>
      </c>
      <c r="E57" s="42" t="s">
        <v>154</v>
      </c>
    </row>
    <row r="58" spans="4:5" ht="18.75" customHeight="1">
      <c r="D58" s="44">
        <v>53</v>
      </c>
      <c r="E58" s="42" t="s">
        <v>155</v>
      </c>
    </row>
    <row r="59" spans="4:5" ht="18.75" customHeight="1">
      <c r="D59" s="44">
        <v>54</v>
      </c>
      <c r="E59" s="42" t="s">
        <v>156</v>
      </c>
    </row>
    <row r="60" spans="4:5" ht="18.75" customHeight="1">
      <c r="D60" s="44">
        <v>55</v>
      </c>
      <c r="E60" s="42" t="s">
        <v>157</v>
      </c>
    </row>
    <row r="61" spans="4:5" ht="18.75" customHeight="1">
      <c r="D61" s="44">
        <v>56</v>
      </c>
      <c r="E61" s="42" t="s">
        <v>158</v>
      </c>
    </row>
    <row r="62" spans="4:5" ht="18.75" customHeight="1">
      <c r="D62" s="44">
        <v>57</v>
      </c>
      <c r="E62" s="42" t="s">
        <v>159</v>
      </c>
    </row>
    <row r="63" spans="4:5" ht="18.75" customHeight="1">
      <c r="D63" s="44">
        <v>58</v>
      </c>
      <c r="E63" s="42" t="s">
        <v>160</v>
      </c>
    </row>
    <row r="64" spans="4:5" ht="18.75" customHeight="1">
      <c r="D64" s="44">
        <v>59</v>
      </c>
      <c r="E64" s="42" t="s">
        <v>161</v>
      </c>
    </row>
    <row r="65" spans="4:5" ht="18.75" customHeight="1">
      <c r="D65" s="44">
        <v>60</v>
      </c>
      <c r="E65" s="42" t="s">
        <v>162</v>
      </c>
    </row>
    <row r="66" spans="4:5" ht="18.75" customHeight="1">
      <c r="D66" s="44">
        <v>61</v>
      </c>
      <c r="E66" s="42" t="s">
        <v>163</v>
      </c>
    </row>
    <row r="67" spans="4:5" ht="18.75" customHeight="1">
      <c r="D67" s="44">
        <v>62</v>
      </c>
      <c r="E67" s="42" t="s">
        <v>164</v>
      </c>
    </row>
    <row r="68" spans="4:5" ht="18.75" customHeight="1">
      <c r="D68" s="44">
        <v>63</v>
      </c>
      <c r="E68" s="42" t="s">
        <v>165</v>
      </c>
    </row>
    <row r="69" spans="4:5" ht="18.75" customHeight="1">
      <c r="D69" s="44">
        <v>64</v>
      </c>
      <c r="E69" s="42" t="s">
        <v>166</v>
      </c>
    </row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>
      <c r="C181" s="42"/>
    </row>
    <row r="182" ht="18.75" customHeight="1">
      <c r="C182" s="42"/>
    </row>
    <row r="183" ht="18.75" customHeight="1">
      <c r="C183" s="42"/>
    </row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spans="1:2" ht="18.75" customHeight="1">
      <c r="A283" s="77"/>
      <c r="B283" s="77"/>
    </row>
    <row r="284" ht="18.75" customHeight="1"/>
    <row r="285" spans="1:2" ht="18.75" customHeight="1">
      <c r="A285" s="78"/>
      <c r="B285" s="78"/>
    </row>
    <row r="286" spans="1:2" ht="18.75" customHeight="1">
      <c r="A286" s="78"/>
      <c r="B286" s="78"/>
    </row>
    <row r="287" spans="1:2" ht="18.75" customHeight="1">
      <c r="A287" s="78"/>
      <c r="B287" s="78"/>
    </row>
    <row r="288" spans="1:2" ht="18.75" customHeight="1">
      <c r="A288" s="78"/>
      <c r="B288" s="78"/>
    </row>
    <row r="289" spans="1:2" ht="18.75" customHeight="1">
      <c r="A289" s="78"/>
      <c r="B289" s="78"/>
    </row>
    <row r="290" spans="1:2" ht="18.75" customHeight="1">
      <c r="A290" s="78"/>
      <c r="B290" s="78"/>
    </row>
    <row r="291" spans="1:2" ht="18.75" customHeight="1">
      <c r="A291" s="78"/>
      <c r="B291" s="78"/>
    </row>
    <row r="292" spans="1:2" ht="18.75" customHeight="1">
      <c r="A292" s="78"/>
      <c r="B292" s="78"/>
    </row>
    <row r="293" spans="1:2" ht="18.75" customHeight="1">
      <c r="A293" s="78"/>
      <c r="B293" s="78"/>
    </row>
    <row r="294" spans="1:2" ht="18.75" customHeight="1">
      <c r="A294" s="78"/>
      <c r="B294" s="78"/>
    </row>
    <row r="295" spans="1:2" ht="18.75" customHeight="1">
      <c r="A295" s="78"/>
      <c r="B295" s="78"/>
    </row>
    <row r="296" spans="1:2" ht="18.75" customHeight="1">
      <c r="A296" s="78"/>
      <c r="B296" s="78"/>
    </row>
    <row r="297" spans="1:2" ht="18.75" customHeight="1">
      <c r="A297" s="78"/>
      <c r="B297" s="78"/>
    </row>
    <row r="298" spans="1:2" ht="18.75" customHeight="1">
      <c r="A298" s="78"/>
      <c r="B298" s="78"/>
    </row>
    <row r="299" spans="1:2" ht="18.75" customHeight="1">
      <c r="A299" s="78"/>
      <c r="B299" s="78"/>
    </row>
    <row r="300" spans="1:2" ht="18.75" customHeight="1">
      <c r="A300" s="78"/>
      <c r="B300" s="78"/>
    </row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</sheetData>
  <printOptions/>
  <pageMargins left="0.5511811023622047" right="0.35433070866141736" top="0.8661417322834646" bottom="0.5511811023622047" header="0.5118110236220472" footer="0.31496062992125984"/>
  <pageSetup fitToHeight="2" fitToWidth="1" horizontalDpi="300" verticalDpi="300" orientation="portrait" paperSize="9" r:id="rId1"/>
  <headerFooter alignWithMargins="0">
    <oddHeader>&amp;L&amp;"Arial,Bold"&amp;12Lista de participantes</oddHeader>
    <oddFooter>&amp;L&amp;D 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416"/>
  <sheetViews>
    <sheetView zoomScale="50" zoomScaleNormal="50" workbookViewId="0" topLeftCell="A2">
      <selection activeCell="A2" sqref="A2"/>
    </sheetView>
  </sheetViews>
  <sheetFormatPr defaultColWidth="11.00390625" defaultRowHeight="12.75"/>
  <cols>
    <col min="1" max="1" width="15.57421875" style="4" customWidth="1"/>
    <col min="2" max="2" width="10.140625" style="27" customWidth="1"/>
    <col min="3" max="3" width="2.28125" style="4" customWidth="1"/>
    <col min="4" max="4" width="10.140625" style="32" customWidth="1"/>
    <col min="5" max="5" width="2.28125" style="4" customWidth="1"/>
    <col min="6" max="6" width="10.140625" style="27" customWidth="1"/>
    <col min="7" max="7" width="2.28125" style="4" customWidth="1"/>
    <col min="8" max="8" width="10.140625" style="32" customWidth="1"/>
    <col min="9" max="9" width="2.28125" style="4" customWidth="1"/>
    <col min="10" max="10" width="10.140625" style="27" customWidth="1"/>
    <col min="11" max="11" width="2.28125" style="4" customWidth="1"/>
    <col min="12" max="12" width="10.140625" style="32" customWidth="1"/>
    <col min="13" max="13" width="2.28125" style="4" customWidth="1"/>
    <col min="14" max="14" width="10.140625" style="27" customWidth="1"/>
    <col min="15" max="15" width="2.28125" style="4" customWidth="1"/>
    <col min="16" max="16" width="10.140625" style="32" customWidth="1"/>
    <col min="17" max="17" width="2.28125" style="4" customWidth="1"/>
    <col min="18" max="18" width="10.140625" style="27" customWidth="1"/>
    <col min="19" max="19" width="2.28125" style="4" customWidth="1"/>
    <col min="20" max="20" width="10.140625" style="32" customWidth="1"/>
    <col min="21" max="21" width="2.28125" style="4" customWidth="1"/>
    <col min="22" max="22" width="10.140625" style="27" customWidth="1"/>
    <col min="23" max="23" width="2.28125" style="4" customWidth="1"/>
    <col min="24" max="24" width="10.140625" style="32" customWidth="1"/>
    <col min="25" max="25" width="2.28125" style="4" customWidth="1"/>
    <col min="26" max="26" width="10.140625" style="27" customWidth="1"/>
    <col min="27" max="27" width="2.28125" style="4" customWidth="1"/>
    <col min="28" max="28" width="10.140625" style="32" customWidth="1"/>
    <col min="29" max="29" width="2.28125" style="4" customWidth="1"/>
    <col min="30" max="30" width="10.140625" style="27" customWidth="1"/>
    <col min="31" max="31" width="2.28125" style="4" customWidth="1"/>
    <col min="32" max="32" width="10.140625" style="32" customWidth="1"/>
    <col min="33" max="33" width="2.28125" style="4" customWidth="1"/>
    <col min="34" max="34" width="6.140625" style="4" customWidth="1"/>
    <col min="35" max="35" width="1.8515625" style="4" customWidth="1"/>
    <col min="36" max="16384" width="12.57421875" style="4" customWidth="1"/>
  </cols>
  <sheetData>
    <row r="1" spans="1:2" ht="15" hidden="1">
      <c r="A1" s="26">
        <f>IF(MOD(Dados!$B$4,2)=0,2,1)</f>
        <v>2</v>
      </c>
      <c r="B1" s="33" t="s">
        <v>170</v>
      </c>
    </row>
    <row r="2" spans="1:33" ht="15.75">
      <c r="A2" s="8" t="s">
        <v>36</v>
      </c>
      <c r="B2" s="28"/>
      <c r="C2" s="6"/>
      <c r="D2" s="33"/>
      <c r="E2" s="6"/>
      <c r="F2" s="28"/>
      <c r="G2" s="6"/>
      <c r="H2" s="33"/>
      <c r="I2" s="6"/>
      <c r="J2" s="28"/>
      <c r="K2" s="6"/>
      <c r="L2" s="33"/>
      <c r="M2" s="6"/>
      <c r="N2" s="28"/>
      <c r="O2" s="6"/>
      <c r="P2" s="33"/>
      <c r="Q2" s="6"/>
      <c r="R2" s="28"/>
      <c r="S2" s="6"/>
      <c r="T2" s="33"/>
      <c r="U2" s="6"/>
      <c r="V2" s="28"/>
      <c r="W2" s="6"/>
      <c r="X2" s="33"/>
      <c r="Y2" s="6"/>
      <c r="Z2" s="28"/>
      <c r="AA2" s="6"/>
      <c r="AB2" s="33"/>
      <c r="AC2" s="6"/>
      <c r="AD2" s="28"/>
      <c r="AE2" s="6"/>
      <c r="AF2" s="33"/>
      <c r="AG2" s="6"/>
    </row>
    <row r="3" spans="3:31" ht="15">
      <c r="C3" s="9" t="s">
        <v>37</v>
      </c>
      <c r="D3" s="34"/>
      <c r="E3" s="10"/>
      <c r="G3" s="9" t="s">
        <v>38</v>
      </c>
      <c r="H3" s="34"/>
      <c r="I3" s="10"/>
      <c r="K3" s="9" t="s">
        <v>39</v>
      </c>
      <c r="L3" s="34"/>
      <c r="O3" s="9" t="s">
        <v>40</v>
      </c>
      <c r="P3" s="34"/>
      <c r="Q3" s="10"/>
      <c r="S3" s="9" t="s">
        <v>41</v>
      </c>
      <c r="T3" s="34"/>
      <c r="U3" s="10"/>
      <c r="W3" s="9" t="s">
        <v>42</v>
      </c>
      <c r="X3" s="34"/>
      <c r="AA3" s="9" t="s">
        <v>43</v>
      </c>
      <c r="AB3" s="34"/>
      <c r="AC3" s="11"/>
      <c r="AE3" s="9" t="s">
        <v>44</v>
      </c>
    </row>
    <row r="4" ht="18.75" customHeight="1"/>
    <row r="5" spans="1:33" ht="18.75" customHeight="1">
      <c r="A5" s="13" t="s">
        <v>22</v>
      </c>
      <c r="B5" s="5" t="str">
        <f>VLOOKUP(B184,Dados!$A$6:$B$21,2,FALSE)</f>
        <v>EQ 1</v>
      </c>
      <c r="C5" s="15" t="s">
        <v>4</v>
      </c>
      <c r="D5" s="12" t="str">
        <f>VLOOKUP(D184,Dados!$A$6:$B$21,2,FALSE)</f>
        <v>EQ 16</v>
      </c>
      <c r="F5" s="5" t="str">
        <f>VLOOKUP(F184,Dados!$A$6:$B$21,2,FALSE)</f>
        <v>EQ 2</v>
      </c>
      <c r="G5" s="15" t="s">
        <v>4</v>
      </c>
      <c r="H5" s="12" t="str">
        <f>VLOOKUP(H184,Dados!$A$6:$B$21,2,FALSE)</f>
        <v>EQ 15</v>
      </c>
      <c r="J5" s="5" t="str">
        <f>VLOOKUP(J184,Dados!$A$6:$B$21,2,FALSE)</f>
        <v>EQ 3</v>
      </c>
      <c r="K5" s="15" t="s">
        <v>4</v>
      </c>
      <c r="L5" s="12" t="str">
        <f>VLOOKUP(L184,Dados!$A$6:$B$21,2,FALSE)</f>
        <v>EQ 14</v>
      </c>
      <c r="N5" s="5" t="str">
        <f>VLOOKUP(N184,Dados!$A$6:$B$21,2,FALSE)</f>
        <v>EQ 4</v>
      </c>
      <c r="O5" s="15" t="s">
        <v>4</v>
      </c>
      <c r="P5" s="12" t="str">
        <f>VLOOKUP(P184,Dados!$A$6:$B$21,2,FALSE)</f>
        <v>EQ 13</v>
      </c>
      <c r="R5" s="5" t="str">
        <f>VLOOKUP(R184,Dados!$A$6:$B$21,2,FALSE)</f>
        <v>EQ 5</v>
      </c>
      <c r="S5" s="15" t="s">
        <v>4</v>
      </c>
      <c r="T5" s="12" t="str">
        <f>VLOOKUP(T184,Dados!$A$6:$B$21,2,FALSE)</f>
        <v>EQ 12</v>
      </c>
      <c r="V5" s="5" t="str">
        <f>VLOOKUP(V184,Dados!$A$6:$B$21,2,FALSE)</f>
        <v>EQ 6</v>
      </c>
      <c r="W5" s="15" t="s">
        <v>4</v>
      </c>
      <c r="X5" s="12" t="str">
        <f>VLOOKUP(X184,Dados!$A$6:$B$21,2,FALSE)</f>
        <v>EQ 11</v>
      </c>
      <c r="Y5" s="14"/>
      <c r="Z5" s="5" t="str">
        <f>VLOOKUP(Z184,Dados!$A$6:$B$21,2,FALSE)</f>
        <v>EQ 7</v>
      </c>
      <c r="AA5" s="15" t="s">
        <v>4</v>
      </c>
      <c r="AB5" s="12" t="str">
        <f>VLOOKUP(AB184,Dados!$A$6:$B$21,2,FALSE)</f>
        <v>EQ 10</v>
      </c>
      <c r="AC5" s="14"/>
      <c r="AD5" s="5" t="str">
        <f>VLOOKUP(AD184,Dados!$A$6:$B$21,2,FALSE)</f>
        <v>EQ 8</v>
      </c>
      <c r="AE5" s="15" t="s">
        <v>4</v>
      </c>
      <c r="AF5" s="12" t="str">
        <f>VLOOKUP(AF184,Dados!$A$6:$B$21,2,FALSE)</f>
        <v>EQ 9</v>
      </c>
      <c r="AG5" s="14"/>
    </row>
    <row r="6" ht="18.75" customHeight="1">
      <c r="A6" s="16"/>
    </row>
    <row r="7" spans="1:33" ht="18.75" customHeight="1">
      <c r="A7" s="13" t="s">
        <v>7</v>
      </c>
      <c r="B7" s="5" t="str">
        <f>VLOOKUP(D186,Dados!$A$6:$B$21,2,FALSE)</f>
        <v>EQ 15</v>
      </c>
      <c r="C7" s="15" t="s">
        <v>4</v>
      </c>
      <c r="D7" s="12" t="str">
        <f>VLOOKUP(B186,Dados!$A$6:$B$21,2,FALSE)</f>
        <v>EQ 1</v>
      </c>
      <c r="F7" s="5" t="str">
        <f>VLOOKUP(H186,Dados!$A$6:$B$21,2,FALSE)</f>
        <v>EQ 14</v>
      </c>
      <c r="G7" s="15" t="s">
        <v>4</v>
      </c>
      <c r="H7" s="12" t="str">
        <f>VLOOKUP(F186,Dados!$A$6:$B$21,2,FALSE)</f>
        <v>EQ 16</v>
      </c>
      <c r="J7" s="5" t="str">
        <f>VLOOKUP(L186,Dados!$A$6:$B$21,2,FALSE)</f>
        <v>EQ 13</v>
      </c>
      <c r="K7" s="15" t="s">
        <v>4</v>
      </c>
      <c r="L7" s="12" t="str">
        <f>VLOOKUP(J186,Dados!$A$6:$B$21,2,FALSE)</f>
        <v>EQ 2</v>
      </c>
      <c r="N7" s="5" t="str">
        <f>VLOOKUP(P186,Dados!$A$6:$B$21,2,FALSE)</f>
        <v>EQ 12</v>
      </c>
      <c r="O7" s="15" t="s">
        <v>4</v>
      </c>
      <c r="P7" s="12" t="str">
        <f>VLOOKUP(N186,Dados!$A$6:$B$21,2,FALSE)</f>
        <v>EQ 3</v>
      </c>
      <c r="R7" s="5" t="str">
        <f>VLOOKUP(T186,Dados!$A$6:$B$21,2,FALSE)</f>
        <v>EQ 11</v>
      </c>
      <c r="S7" s="15" t="s">
        <v>4</v>
      </c>
      <c r="T7" s="12" t="str">
        <f>VLOOKUP(R186,Dados!$A$6:$B$21,2,FALSE)</f>
        <v>EQ 4</v>
      </c>
      <c r="V7" s="5" t="str">
        <f>VLOOKUP(X186,Dados!$A$6:$B$21,2,FALSE)</f>
        <v>EQ 10</v>
      </c>
      <c r="W7" s="15" t="s">
        <v>4</v>
      </c>
      <c r="X7" s="12" t="str">
        <f>VLOOKUP(V186,Dados!$A$6:$B$21,2,FALSE)</f>
        <v>EQ 5</v>
      </c>
      <c r="Y7" s="14"/>
      <c r="Z7" s="5" t="str">
        <f>VLOOKUP(AB186,Dados!$A$6:$B$21,2,FALSE)</f>
        <v>EQ 9</v>
      </c>
      <c r="AA7" s="15" t="s">
        <v>4</v>
      </c>
      <c r="AB7" s="12" t="str">
        <f>VLOOKUP(Z186,Dados!$A$6:$B$21,2,FALSE)</f>
        <v>EQ 6</v>
      </c>
      <c r="AC7" s="14"/>
      <c r="AD7" s="5" t="str">
        <f>VLOOKUP(AF186,Dados!$A$6:$B$21,2,FALSE)</f>
        <v>EQ 8</v>
      </c>
      <c r="AE7" s="15" t="s">
        <v>4</v>
      </c>
      <c r="AF7" s="12" t="str">
        <f>VLOOKUP(AD186,Dados!$A$6:$B$21,2,FALSE)</f>
        <v>EQ 7</v>
      </c>
      <c r="AG7" s="14"/>
    </row>
    <row r="8" ht="18.75" customHeight="1">
      <c r="A8" s="16"/>
    </row>
    <row r="9" spans="1:33" ht="18.75" customHeight="1">
      <c r="A9" s="13" t="s">
        <v>10</v>
      </c>
      <c r="B9" s="5" t="str">
        <f>VLOOKUP(B188,Dados!$A$6:$B$21,2,FALSE)</f>
        <v>EQ 1</v>
      </c>
      <c r="C9" s="15" t="s">
        <v>4</v>
      </c>
      <c r="D9" s="12" t="str">
        <f>VLOOKUP(D188,Dados!$A$6:$B$21,2,FALSE)</f>
        <v>EQ 14</v>
      </c>
      <c r="F9" s="5" t="str">
        <f>VLOOKUP(F188,Dados!$A$6:$B$21,2,FALSE)</f>
        <v>EQ 15</v>
      </c>
      <c r="G9" s="15" t="s">
        <v>4</v>
      </c>
      <c r="H9" s="12" t="str">
        <f>VLOOKUP(H188,Dados!$A$6:$B$21,2,FALSE)</f>
        <v>EQ 13</v>
      </c>
      <c r="J9" s="5" t="str">
        <f>VLOOKUP(J188,Dados!$A$6:$B$21,2,FALSE)</f>
        <v>EQ 16</v>
      </c>
      <c r="K9" s="15" t="s">
        <v>4</v>
      </c>
      <c r="L9" s="12" t="str">
        <f>VLOOKUP(L188,Dados!$A$6:$B$21,2,FALSE)</f>
        <v>EQ 12</v>
      </c>
      <c r="N9" s="5" t="str">
        <f>VLOOKUP(N188,Dados!$A$6:$B$21,2,FALSE)</f>
        <v>EQ 2</v>
      </c>
      <c r="O9" s="15" t="s">
        <v>4</v>
      </c>
      <c r="P9" s="12" t="str">
        <f>VLOOKUP(P188,Dados!$A$6:$B$21,2,FALSE)</f>
        <v>EQ 11</v>
      </c>
      <c r="R9" s="5" t="str">
        <f>VLOOKUP(R188,Dados!$A$6:$B$21,2,FALSE)</f>
        <v>EQ 3</v>
      </c>
      <c r="S9" s="15" t="s">
        <v>4</v>
      </c>
      <c r="T9" s="12" t="str">
        <f>VLOOKUP(T188,Dados!$A$6:$B$21,2,FALSE)</f>
        <v>EQ 10</v>
      </c>
      <c r="V9" s="5" t="str">
        <f>VLOOKUP(V188,Dados!$A$6:$B$21,2,FALSE)</f>
        <v>EQ 4</v>
      </c>
      <c r="W9" s="15" t="s">
        <v>4</v>
      </c>
      <c r="X9" s="12" t="str">
        <f>VLOOKUP(X188,Dados!$A$6:$B$21,2,FALSE)</f>
        <v>EQ 9</v>
      </c>
      <c r="Y9" s="14"/>
      <c r="Z9" s="5" t="str">
        <f>VLOOKUP(Z188,Dados!$A$6:$B$21,2,FALSE)</f>
        <v>EQ 5</v>
      </c>
      <c r="AA9" s="15" t="s">
        <v>4</v>
      </c>
      <c r="AB9" s="12" t="str">
        <f>VLOOKUP(AB188,Dados!$A$6:$B$21,2,FALSE)</f>
        <v>EQ 8</v>
      </c>
      <c r="AC9" s="14"/>
      <c r="AD9" s="5" t="str">
        <f>VLOOKUP(AD188,Dados!$A$6:$B$21,2,FALSE)</f>
        <v>EQ 6</v>
      </c>
      <c r="AE9" s="15" t="s">
        <v>4</v>
      </c>
      <c r="AF9" s="12" t="str">
        <f>VLOOKUP(AF188,Dados!$A$6:$B$21,2,FALSE)</f>
        <v>EQ 7</v>
      </c>
      <c r="AG9" s="14"/>
    </row>
    <row r="10" ht="18.75" customHeight="1">
      <c r="A10" s="16"/>
    </row>
    <row r="11" spans="1:33" ht="18.75" customHeight="1">
      <c r="A11" s="13" t="s">
        <v>13</v>
      </c>
      <c r="B11" s="5" t="str">
        <f>VLOOKUP(D190,Dados!$A$6:$B$21,2,FALSE)</f>
        <v>EQ 13</v>
      </c>
      <c r="C11" s="15" t="s">
        <v>4</v>
      </c>
      <c r="D11" s="12" t="str">
        <f>VLOOKUP(B190,Dados!$A$6:$B$21,2,FALSE)</f>
        <v>EQ 1</v>
      </c>
      <c r="F11" s="5" t="str">
        <f>VLOOKUP(H190,Dados!$A$6:$B$21,2,FALSE)</f>
        <v>EQ 12</v>
      </c>
      <c r="G11" s="15" t="s">
        <v>4</v>
      </c>
      <c r="H11" s="12" t="str">
        <f>VLOOKUP(F190,Dados!$A$6:$B$21,2,FALSE)</f>
        <v>EQ 14</v>
      </c>
      <c r="J11" s="5" t="str">
        <f>VLOOKUP(L190,Dados!$A$6:$B$21,2,FALSE)</f>
        <v>EQ 11</v>
      </c>
      <c r="K11" s="15" t="s">
        <v>4</v>
      </c>
      <c r="L11" s="12" t="str">
        <f>VLOOKUP(J190,Dados!$A$6:$B$21,2,FALSE)</f>
        <v>EQ 15</v>
      </c>
      <c r="N11" s="5" t="str">
        <f>VLOOKUP(P190,Dados!$A$6:$B$21,2,FALSE)</f>
        <v>EQ 10</v>
      </c>
      <c r="O11" s="15" t="s">
        <v>4</v>
      </c>
      <c r="P11" s="12" t="str">
        <f>VLOOKUP(N190,Dados!$A$6:$B$21,2,FALSE)</f>
        <v>EQ 16</v>
      </c>
      <c r="R11" s="5" t="str">
        <f>VLOOKUP(T190,Dados!$A$6:$B$21,2,FALSE)</f>
        <v>EQ 9</v>
      </c>
      <c r="S11" s="15" t="s">
        <v>4</v>
      </c>
      <c r="T11" s="12" t="str">
        <f>VLOOKUP(R190,Dados!$A$6:$B$21,2,FALSE)</f>
        <v>EQ 2</v>
      </c>
      <c r="V11" s="5" t="str">
        <f>VLOOKUP(X190,Dados!$A$6:$B$21,2,FALSE)</f>
        <v>EQ 8</v>
      </c>
      <c r="W11" s="15" t="s">
        <v>4</v>
      </c>
      <c r="X11" s="12" t="str">
        <f>VLOOKUP(V190,Dados!$A$6:$B$21,2,FALSE)</f>
        <v>EQ 3</v>
      </c>
      <c r="Y11" s="14"/>
      <c r="Z11" s="5" t="str">
        <f>VLOOKUP(AB190,Dados!$A$6:$B$21,2,FALSE)</f>
        <v>EQ 7</v>
      </c>
      <c r="AA11" s="15" t="s">
        <v>4</v>
      </c>
      <c r="AB11" s="12" t="str">
        <f>VLOOKUP(Z190,Dados!$A$6:$B$21,2,FALSE)</f>
        <v>EQ 4</v>
      </c>
      <c r="AC11" s="14"/>
      <c r="AD11" s="5" t="str">
        <f>VLOOKUP(AF190,Dados!$A$6:$B$21,2,FALSE)</f>
        <v>EQ 6</v>
      </c>
      <c r="AE11" s="15" t="s">
        <v>4</v>
      </c>
      <c r="AF11" s="12" t="str">
        <f>VLOOKUP(AD190,Dados!$A$6:$B$21,2,FALSE)</f>
        <v>EQ 5</v>
      </c>
      <c r="AG11" s="14"/>
    </row>
    <row r="12" ht="18.75" customHeight="1">
      <c r="A12" s="16"/>
    </row>
    <row r="13" spans="1:33" ht="18.75" customHeight="1">
      <c r="A13" s="13" t="s">
        <v>16</v>
      </c>
      <c r="B13" s="5" t="str">
        <f>VLOOKUP(B192,Dados!$A$6:$B$21,2,FALSE)</f>
        <v>EQ 1</v>
      </c>
      <c r="C13" s="15" t="s">
        <v>4</v>
      </c>
      <c r="D13" s="12" t="str">
        <f>VLOOKUP(D192,Dados!$A$6:$B$21,2,FALSE)</f>
        <v>EQ 12</v>
      </c>
      <c r="F13" s="5" t="str">
        <f>VLOOKUP(F192,Dados!$A$6:$B$21,2,FALSE)</f>
        <v>EQ 13</v>
      </c>
      <c r="G13" s="15" t="s">
        <v>4</v>
      </c>
      <c r="H13" s="12" t="str">
        <f>VLOOKUP(H192,Dados!$A$6:$B$21,2,FALSE)</f>
        <v>EQ 11</v>
      </c>
      <c r="J13" s="5" t="str">
        <f>VLOOKUP(J192,Dados!$A$6:$B$21,2,FALSE)</f>
        <v>EQ 14</v>
      </c>
      <c r="K13" s="15" t="s">
        <v>4</v>
      </c>
      <c r="L13" s="12" t="str">
        <f>VLOOKUP(L192,Dados!$A$6:$B$21,2,FALSE)</f>
        <v>EQ 10</v>
      </c>
      <c r="N13" s="5" t="str">
        <f>VLOOKUP(N192,Dados!$A$6:$B$21,2,FALSE)</f>
        <v>EQ 15</v>
      </c>
      <c r="O13" s="15" t="s">
        <v>4</v>
      </c>
      <c r="P13" s="12" t="str">
        <f>VLOOKUP(P192,Dados!$A$6:$B$21,2,FALSE)</f>
        <v>EQ 9</v>
      </c>
      <c r="R13" s="5" t="str">
        <f>VLOOKUP(R192,Dados!$A$6:$B$21,2,FALSE)</f>
        <v>EQ 16</v>
      </c>
      <c r="S13" s="15" t="s">
        <v>4</v>
      </c>
      <c r="T13" s="12" t="str">
        <f>VLOOKUP(T192,Dados!$A$6:$B$21,2,FALSE)</f>
        <v>EQ 8</v>
      </c>
      <c r="V13" s="5" t="str">
        <f>VLOOKUP(V192,Dados!$A$6:$B$21,2,FALSE)</f>
        <v>EQ 2</v>
      </c>
      <c r="W13" s="15" t="s">
        <v>4</v>
      </c>
      <c r="X13" s="12" t="str">
        <f>VLOOKUP(X192,Dados!$A$6:$B$21,2,FALSE)</f>
        <v>EQ 7</v>
      </c>
      <c r="Y13" s="14"/>
      <c r="Z13" s="5" t="str">
        <f>VLOOKUP(Z192,Dados!$A$6:$B$21,2,FALSE)</f>
        <v>EQ 3</v>
      </c>
      <c r="AA13" s="15" t="s">
        <v>4</v>
      </c>
      <c r="AB13" s="12" t="str">
        <f>VLOOKUP(AB192,Dados!$A$6:$B$21,2,FALSE)</f>
        <v>EQ 6</v>
      </c>
      <c r="AC13" s="14"/>
      <c r="AD13" s="5" t="str">
        <f>VLOOKUP(AD192,Dados!$A$6:$B$21,2,FALSE)</f>
        <v>EQ 4</v>
      </c>
      <c r="AE13" s="15" t="s">
        <v>4</v>
      </c>
      <c r="AF13" s="12" t="str">
        <f>VLOOKUP(AF192,Dados!$A$6:$B$21,2,FALSE)</f>
        <v>EQ 5</v>
      </c>
      <c r="AG13" s="14"/>
    </row>
    <row r="14" spans="1:36" ht="18.75" customHeight="1">
      <c r="A14" s="16"/>
      <c r="AH14" s="18"/>
      <c r="AI14" s="18"/>
      <c r="AJ14" s="18"/>
    </row>
    <row r="15" spans="1:36" ht="18.75" customHeight="1">
      <c r="A15" s="13" t="s">
        <v>19</v>
      </c>
      <c r="B15" s="5" t="str">
        <f>VLOOKUP(D194,Dados!$A$6:$B$21,2,FALSE)</f>
        <v>EQ 11</v>
      </c>
      <c r="C15" s="15" t="s">
        <v>4</v>
      </c>
      <c r="D15" s="12" t="str">
        <f>VLOOKUP(B194,Dados!$A$6:$B$21,2,FALSE)</f>
        <v>EQ 1</v>
      </c>
      <c r="F15" s="5" t="str">
        <f>VLOOKUP(H194,Dados!$A$6:$B$21,2,FALSE)</f>
        <v>EQ 10</v>
      </c>
      <c r="G15" s="15" t="s">
        <v>4</v>
      </c>
      <c r="H15" s="12" t="str">
        <f>VLOOKUP(F194,Dados!$A$6:$B$21,2,FALSE)</f>
        <v>EQ 12</v>
      </c>
      <c r="J15" s="5" t="str">
        <f>VLOOKUP(L194,Dados!$A$6:$B$21,2,FALSE)</f>
        <v>EQ 9</v>
      </c>
      <c r="K15" s="15" t="s">
        <v>4</v>
      </c>
      <c r="L15" s="12" t="str">
        <f>VLOOKUP(J194,Dados!$A$6:$B$21,2,FALSE)</f>
        <v>EQ 13</v>
      </c>
      <c r="N15" s="5" t="str">
        <f>VLOOKUP(P194,Dados!$A$6:$B$21,2,FALSE)</f>
        <v>EQ 8</v>
      </c>
      <c r="O15" s="15" t="s">
        <v>4</v>
      </c>
      <c r="P15" s="12" t="str">
        <f>VLOOKUP(N194,Dados!$A$6:$B$21,2,FALSE)</f>
        <v>EQ 14</v>
      </c>
      <c r="R15" s="5" t="str">
        <f>VLOOKUP(T194,Dados!$A$6:$B$21,2,FALSE)</f>
        <v>EQ 7</v>
      </c>
      <c r="S15" s="15" t="s">
        <v>4</v>
      </c>
      <c r="T15" s="12" t="str">
        <f>VLOOKUP(R194,Dados!$A$6:$B$21,2,FALSE)</f>
        <v>EQ 15</v>
      </c>
      <c r="V15" s="5" t="str">
        <f>VLOOKUP(X194,Dados!$A$6:$B$21,2,FALSE)</f>
        <v>EQ 6</v>
      </c>
      <c r="W15" s="15" t="s">
        <v>4</v>
      </c>
      <c r="X15" s="12" t="str">
        <f>VLOOKUP(V194,Dados!$A$6:$B$21,2,FALSE)</f>
        <v>EQ 16</v>
      </c>
      <c r="Y15" s="14"/>
      <c r="Z15" s="5" t="str">
        <f>VLOOKUP(AB194,Dados!$A$6:$B$21,2,FALSE)</f>
        <v>EQ 5</v>
      </c>
      <c r="AA15" s="15" t="s">
        <v>4</v>
      </c>
      <c r="AB15" s="12" t="str">
        <f>VLOOKUP(Z194,Dados!$A$6:$B$21,2,FALSE)</f>
        <v>EQ 2</v>
      </c>
      <c r="AC15" s="14"/>
      <c r="AD15" s="5" t="str">
        <f>VLOOKUP(AF194,Dados!$A$6:$B$21,2,FALSE)</f>
        <v>EQ 4</v>
      </c>
      <c r="AE15" s="15" t="s">
        <v>4</v>
      </c>
      <c r="AF15" s="12" t="str">
        <f>VLOOKUP(AD194,Dados!$A$6:$B$21,2,FALSE)</f>
        <v>EQ 3</v>
      </c>
      <c r="AG15" s="14"/>
      <c r="AH15" s="18"/>
      <c r="AI15" s="18"/>
      <c r="AJ15" s="18"/>
    </row>
    <row r="16" spans="1:36" ht="18.75" customHeight="1">
      <c r="A16" s="16"/>
      <c r="AH16" s="18"/>
      <c r="AI16" s="18"/>
      <c r="AJ16" s="18"/>
    </row>
    <row r="17" spans="1:33" ht="18.75" customHeight="1">
      <c r="A17" s="13" t="s">
        <v>23</v>
      </c>
      <c r="B17" s="5" t="str">
        <f>VLOOKUP(B196,Dados!$A$6:$B$21,2,FALSE)</f>
        <v>EQ 1</v>
      </c>
      <c r="C17" s="15" t="s">
        <v>4</v>
      </c>
      <c r="D17" s="12" t="str">
        <f>VLOOKUP(D196,Dados!$A$6:$B$21,2,FALSE)</f>
        <v>EQ 10</v>
      </c>
      <c r="F17" s="5" t="str">
        <f>VLOOKUP(F196,Dados!$A$6:$B$21,2,FALSE)</f>
        <v>EQ 11</v>
      </c>
      <c r="G17" s="15" t="s">
        <v>4</v>
      </c>
      <c r="H17" s="12" t="str">
        <f>VLOOKUP(H196,Dados!$A$6:$B$21,2,FALSE)</f>
        <v>EQ 9</v>
      </c>
      <c r="J17" s="5" t="str">
        <f>VLOOKUP(J196,Dados!$A$6:$B$21,2,FALSE)</f>
        <v>EQ 12</v>
      </c>
      <c r="K17" s="15" t="s">
        <v>4</v>
      </c>
      <c r="L17" s="12" t="str">
        <f>VLOOKUP(L196,Dados!$A$6:$B$21,2,FALSE)</f>
        <v>EQ 8</v>
      </c>
      <c r="N17" s="5" t="str">
        <f>VLOOKUP(N196,Dados!$A$6:$B$21,2,FALSE)</f>
        <v>EQ 13</v>
      </c>
      <c r="O17" s="15" t="s">
        <v>4</v>
      </c>
      <c r="P17" s="12" t="str">
        <f>VLOOKUP(P196,Dados!$A$6:$B$21,2,FALSE)</f>
        <v>EQ 7</v>
      </c>
      <c r="R17" s="5" t="str">
        <f>VLOOKUP(R196,Dados!$A$6:$B$21,2,FALSE)</f>
        <v>EQ 14</v>
      </c>
      <c r="S17" s="15" t="s">
        <v>4</v>
      </c>
      <c r="T17" s="12" t="str">
        <f>VLOOKUP(T196,Dados!$A$6:$B$21,2,FALSE)</f>
        <v>EQ 6</v>
      </c>
      <c r="V17" s="5" t="str">
        <f>VLOOKUP(V196,Dados!$A$6:$B$21,2,FALSE)</f>
        <v>EQ 15</v>
      </c>
      <c r="W17" s="15" t="s">
        <v>4</v>
      </c>
      <c r="X17" s="12" t="str">
        <f>VLOOKUP(X196,Dados!$A$6:$B$21,2,FALSE)</f>
        <v>EQ 5</v>
      </c>
      <c r="Y17" s="14"/>
      <c r="Z17" s="5" t="str">
        <f>VLOOKUP(Z196,Dados!$A$6:$B$21,2,FALSE)</f>
        <v>EQ 16</v>
      </c>
      <c r="AA17" s="15" t="s">
        <v>4</v>
      </c>
      <c r="AB17" s="12" t="str">
        <f>VLOOKUP(AB196,Dados!$A$6:$B$21,2,FALSE)</f>
        <v>EQ 4</v>
      </c>
      <c r="AC17" s="14"/>
      <c r="AD17" s="5" t="str">
        <f>VLOOKUP(AD196,Dados!$A$6:$B$21,2,FALSE)</f>
        <v>EQ 2</v>
      </c>
      <c r="AE17" s="15" t="s">
        <v>4</v>
      </c>
      <c r="AF17" s="12" t="str">
        <f>VLOOKUP(AF196,Dados!$A$6:$B$21,2,FALSE)</f>
        <v>EQ 3</v>
      </c>
      <c r="AG17" s="14"/>
    </row>
    <row r="18" ht="18.75" customHeight="1">
      <c r="A18" s="16"/>
    </row>
    <row r="19" spans="1:33" ht="18.75" customHeight="1">
      <c r="A19" s="13" t="s">
        <v>26</v>
      </c>
      <c r="B19" s="5" t="str">
        <f>VLOOKUP(D198,Dados!$A$6:$B$21,2,FALSE)</f>
        <v>EQ 9</v>
      </c>
      <c r="C19" s="15" t="s">
        <v>4</v>
      </c>
      <c r="D19" s="12" t="str">
        <f>VLOOKUP(B198,Dados!$A$6:$B$21,2,FALSE)</f>
        <v>EQ 1</v>
      </c>
      <c r="F19" s="5" t="str">
        <f>VLOOKUP(H198,Dados!$A$6:$B$21,2,FALSE)</f>
        <v>EQ 8</v>
      </c>
      <c r="G19" s="15" t="s">
        <v>4</v>
      </c>
      <c r="H19" s="12" t="str">
        <f>VLOOKUP(F198,Dados!$A$6:$B$21,2,FALSE)</f>
        <v>EQ 10</v>
      </c>
      <c r="J19" s="5" t="str">
        <f>VLOOKUP(L198,Dados!$A$6:$B$21,2,FALSE)</f>
        <v>EQ 7</v>
      </c>
      <c r="K19" s="15" t="s">
        <v>4</v>
      </c>
      <c r="L19" s="12" t="str">
        <f>VLOOKUP(J198,Dados!$A$6:$B$21,2,FALSE)</f>
        <v>EQ 11</v>
      </c>
      <c r="N19" s="5" t="str">
        <f>VLOOKUP(P198,Dados!$A$6:$B$21,2,FALSE)</f>
        <v>EQ 6</v>
      </c>
      <c r="O19" s="15" t="s">
        <v>4</v>
      </c>
      <c r="P19" s="12" t="str">
        <f>VLOOKUP(N198,Dados!$A$6:$B$21,2,FALSE)</f>
        <v>EQ 12</v>
      </c>
      <c r="R19" s="5" t="str">
        <f>VLOOKUP(T198,Dados!$A$6:$B$21,2,FALSE)</f>
        <v>EQ 5</v>
      </c>
      <c r="S19" s="15" t="s">
        <v>4</v>
      </c>
      <c r="T19" s="12" t="str">
        <f>VLOOKUP(R198,Dados!$A$6:$B$21,2,FALSE)</f>
        <v>EQ 13</v>
      </c>
      <c r="V19" s="5" t="str">
        <f>VLOOKUP(X198,Dados!$A$6:$B$21,2,FALSE)</f>
        <v>EQ 4</v>
      </c>
      <c r="W19" s="15" t="s">
        <v>4</v>
      </c>
      <c r="X19" s="12" t="str">
        <f>VLOOKUP(V198,Dados!$A$6:$B$21,2,FALSE)</f>
        <v>EQ 14</v>
      </c>
      <c r="Y19" s="14"/>
      <c r="Z19" s="5" t="str">
        <f>VLOOKUP(AB198,Dados!$A$6:$B$21,2,FALSE)</f>
        <v>EQ 3</v>
      </c>
      <c r="AA19" s="15" t="s">
        <v>4</v>
      </c>
      <c r="AB19" s="12" t="str">
        <f>VLOOKUP(Z198,Dados!$A$6:$B$21,2,FALSE)</f>
        <v>EQ 15</v>
      </c>
      <c r="AC19" s="14"/>
      <c r="AD19" s="5" t="str">
        <f>VLOOKUP(AF198,Dados!$A$6:$B$21,2,FALSE)</f>
        <v>EQ 2</v>
      </c>
      <c r="AE19" s="15" t="s">
        <v>4</v>
      </c>
      <c r="AF19" s="12" t="str">
        <f>VLOOKUP(AD198,Dados!$A$6:$B$21,2,FALSE)</f>
        <v>EQ 16</v>
      </c>
      <c r="AG19" s="14"/>
    </row>
    <row r="20" ht="18.75" customHeight="1">
      <c r="A20" s="16"/>
    </row>
    <row r="21" spans="1:33" ht="18.75" customHeight="1">
      <c r="A21" s="13" t="s">
        <v>28</v>
      </c>
      <c r="B21" s="5" t="str">
        <f>VLOOKUP(B200,Dados!$A$6:$B$21,2,FALSE)</f>
        <v>EQ 1</v>
      </c>
      <c r="C21" s="15" t="s">
        <v>4</v>
      </c>
      <c r="D21" s="12" t="str">
        <f>VLOOKUP(D200,Dados!$A$6:$B$21,2,FALSE)</f>
        <v>EQ 8</v>
      </c>
      <c r="F21" s="5" t="str">
        <f>VLOOKUP(F200,Dados!$A$6:$B$21,2,FALSE)</f>
        <v>EQ 9</v>
      </c>
      <c r="G21" s="15" t="s">
        <v>4</v>
      </c>
      <c r="H21" s="12" t="str">
        <f>VLOOKUP(H200,Dados!$A$6:$B$21,2,FALSE)</f>
        <v>EQ 7</v>
      </c>
      <c r="J21" s="5" t="str">
        <f>VLOOKUP(J200,Dados!$A$6:$B$21,2,FALSE)</f>
        <v>EQ 10</v>
      </c>
      <c r="K21" s="15" t="s">
        <v>4</v>
      </c>
      <c r="L21" s="12" t="str">
        <f>VLOOKUP(L200,Dados!$A$6:$B$21,2,FALSE)</f>
        <v>EQ 6</v>
      </c>
      <c r="N21" s="5" t="str">
        <f>VLOOKUP(N200,Dados!$A$6:$B$21,2,FALSE)</f>
        <v>EQ 11</v>
      </c>
      <c r="O21" s="15" t="s">
        <v>4</v>
      </c>
      <c r="P21" s="12" t="str">
        <f>VLOOKUP(P200,Dados!$A$6:$B$21,2,FALSE)</f>
        <v>EQ 5</v>
      </c>
      <c r="R21" s="5" t="str">
        <f>VLOOKUP(R200,Dados!$A$6:$B$21,2,FALSE)</f>
        <v>EQ 12</v>
      </c>
      <c r="S21" s="15" t="s">
        <v>4</v>
      </c>
      <c r="T21" s="12" t="str">
        <f>VLOOKUP(T200,Dados!$A$6:$B$21,2,FALSE)</f>
        <v>EQ 4</v>
      </c>
      <c r="V21" s="5" t="str">
        <f>VLOOKUP(V200,Dados!$A$6:$B$21,2,FALSE)</f>
        <v>EQ 13</v>
      </c>
      <c r="W21" s="15" t="s">
        <v>4</v>
      </c>
      <c r="X21" s="12" t="str">
        <f>VLOOKUP(X200,Dados!$A$6:$B$21,2,FALSE)</f>
        <v>EQ 3</v>
      </c>
      <c r="Y21" s="14"/>
      <c r="Z21" s="5" t="str">
        <f>VLOOKUP(Z200,Dados!$A$6:$B$21,2,FALSE)</f>
        <v>EQ 14</v>
      </c>
      <c r="AA21" s="15" t="s">
        <v>4</v>
      </c>
      <c r="AB21" s="12" t="str">
        <f>VLOOKUP(AB200,Dados!$A$6:$B$21,2,FALSE)</f>
        <v>EQ 2</v>
      </c>
      <c r="AC21" s="14"/>
      <c r="AD21" s="5" t="str">
        <f>VLOOKUP(AD200,Dados!$A$6:$B$21,2,FALSE)</f>
        <v>EQ 15</v>
      </c>
      <c r="AE21" s="15" t="s">
        <v>4</v>
      </c>
      <c r="AF21" s="12" t="str">
        <f>VLOOKUP(AF200,Dados!$A$6:$B$21,2,FALSE)</f>
        <v>EQ 16</v>
      </c>
      <c r="AG21" s="14"/>
    </row>
    <row r="22" ht="18.75" customHeight="1">
      <c r="A22" s="16"/>
    </row>
    <row r="23" spans="1:33" ht="18.75" customHeight="1">
      <c r="A23" s="13" t="s">
        <v>29</v>
      </c>
      <c r="B23" s="5" t="str">
        <f>VLOOKUP(D202,Dados!$A$6:$B$21,2,FALSE)</f>
        <v>EQ 7</v>
      </c>
      <c r="C23" s="15" t="s">
        <v>4</v>
      </c>
      <c r="D23" s="12" t="str">
        <f>VLOOKUP(B202,Dados!$A$6:$B$21,2,FALSE)</f>
        <v>EQ 1</v>
      </c>
      <c r="F23" s="5" t="str">
        <f>VLOOKUP(H202,Dados!$A$6:$B$21,2,FALSE)</f>
        <v>EQ 6</v>
      </c>
      <c r="G23" s="15" t="s">
        <v>4</v>
      </c>
      <c r="H23" s="12" t="str">
        <f>VLOOKUP(F202,Dados!$A$6:$B$21,2,FALSE)</f>
        <v>EQ 8</v>
      </c>
      <c r="J23" s="5" t="str">
        <f>VLOOKUP(L202,Dados!$A$6:$B$21,2,FALSE)</f>
        <v>EQ 5</v>
      </c>
      <c r="K23" s="15" t="s">
        <v>4</v>
      </c>
      <c r="L23" s="12" t="str">
        <f>VLOOKUP(J202,Dados!$A$6:$B$21,2,FALSE)</f>
        <v>EQ 9</v>
      </c>
      <c r="N23" s="5" t="str">
        <f>VLOOKUP(P202,Dados!$A$6:$B$21,2,FALSE)</f>
        <v>EQ 4</v>
      </c>
      <c r="O23" s="15" t="s">
        <v>4</v>
      </c>
      <c r="P23" s="12" t="str">
        <f>VLOOKUP(N202,Dados!$A$6:$B$21,2,FALSE)</f>
        <v>EQ 10</v>
      </c>
      <c r="R23" s="5" t="str">
        <f>VLOOKUP(T202,Dados!$A$6:$B$21,2,FALSE)</f>
        <v>EQ 3</v>
      </c>
      <c r="S23" s="15" t="s">
        <v>4</v>
      </c>
      <c r="T23" s="12" t="str">
        <f>VLOOKUP(R202,Dados!$A$6:$B$21,2,FALSE)</f>
        <v>EQ 11</v>
      </c>
      <c r="V23" s="5" t="str">
        <f>VLOOKUP(X202,Dados!$A$6:$B$21,2,FALSE)</f>
        <v>EQ 2</v>
      </c>
      <c r="W23" s="15" t="s">
        <v>4</v>
      </c>
      <c r="X23" s="12" t="str">
        <f>VLOOKUP(V202,Dados!$A$6:$B$21,2,FALSE)</f>
        <v>EQ 12</v>
      </c>
      <c r="Y23" s="14"/>
      <c r="Z23" s="5" t="str">
        <f>VLOOKUP(AB202,Dados!$A$6:$B$21,2,FALSE)</f>
        <v>EQ 16</v>
      </c>
      <c r="AA23" s="15" t="s">
        <v>4</v>
      </c>
      <c r="AB23" s="12" t="str">
        <f>VLOOKUP(Z202,Dados!$A$6:$B$21,2,FALSE)</f>
        <v>EQ 13</v>
      </c>
      <c r="AC23" s="14"/>
      <c r="AD23" s="5" t="str">
        <f>VLOOKUP(AF202,Dados!$A$6:$B$21,2,FALSE)</f>
        <v>EQ 15</v>
      </c>
      <c r="AE23" s="15" t="s">
        <v>4</v>
      </c>
      <c r="AF23" s="12" t="str">
        <f>VLOOKUP(AD202,Dados!$A$6:$B$21,2,FALSE)</f>
        <v>EQ 14</v>
      </c>
      <c r="AG23" s="14"/>
    </row>
    <row r="24" ht="18.75" customHeight="1">
      <c r="A24" s="16"/>
    </row>
    <row r="25" spans="1:33" ht="18.75" customHeight="1">
      <c r="A25" s="13" t="s">
        <v>30</v>
      </c>
      <c r="B25" s="5" t="str">
        <f>VLOOKUP(B204,Dados!$A$6:$B$21,2,FALSE)</f>
        <v>EQ 1</v>
      </c>
      <c r="C25" s="15" t="s">
        <v>4</v>
      </c>
      <c r="D25" s="12" t="str">
        <f>VLOOKUP(D204,Dados!$A$6:$B$21,2,FALSE)</f>
        <v>EQ 6</v>
      </c>
      <c r="F25" s="5" t="str">
        <f>VLOOKUP(F204,Dados!$A$6:$B$21,2,FALSE)</f>
        <v>EQ 7</v>
      </c>
      <c r="G25" s="15" t="s">
        <v>4</v>
      </c>
      <c r="H25" s="12" t="str">
        <f>VLOOKUP(H204,Dados!$A$6:$B$21,2,FALSE)</f>
        <v>EQ 5</v>
      </c>
      <c r="J25" s="5" t="str">
        <f>VLOOKUP(J204,Dados!$A$6:$B$21,2,FALSE)</f>
        <v>EQ 8</v>
      </c>
      <c r="K25" s="15" t="s">
        <v>4</v>
      </c>
      <c r="L25" s="12" t="str">
        <f>VLOOKUP(L204,Dados!$A$6:$B$21,2,FALSE)</f>
        <v>EQ 4</v>
      </c>
      <c r="N25" s="5" t="str">
        <f>VLOOKUP(N204,Dados!$A$6:$B$21,2,FALSE)</f>
        <v>EQ 9</v>
      </c>
      <c r="O25" s="15" t="s">
        <v>4</v>
      </c>
      <c r="P25" s="12" t="str">
        <f>VLOOKUP(P204,Dados!$A$6:$B$21,2,FALSE)</f>
        <v>EQ 3</v>
      </c>
      <c r="R25" s="5" t="str">
        <f>VLOOKUP(R204,Dados!$A$6:$B$21,2,FALSE)</f>
        <v>EQ 10</v>
      </c>
      <c r="S25" s="15" t="s">
        <v>4</v>
      </c>
      <c r="T25" s="12" t="str">
        <f>VLOOKUP(T204,Dados!$A$6:$B$21,2,FALSE)</f>
        <v>EQ 2</v>
      </c>
      <c r="V25" s="5" t="str">
        <f>VLOOKUP(V204,Dados!$A$6:$B$21,2,FALSE)</f>
        <v>EQ 11</v>
      </c>
      <c r="W25" s="15" t="s">
        <v>4</v>
      </c>
      <c r="X25" s="12" t="str">
        <f>VLOOKUP(X204,Dados!$A$6:$B$21,2,FALSE)</f>
        <v>EQ 16</v>
      </c>
      <c r="Y25" s="14"/>
      <c r="Z25" s="5" t="str">
        <f>VLOOKUP(Z204,Dados!$A$6:$B$21,2,FALSE)</f>
        <v>EQ 12</v>
      </c>
      <c r="AA25" s="15" t="s">
        <v>4</v>
      </c>
      <c r="AB25" s="12" t="str">
        <f>VLOOKUP(AB204,Dados!$A$6:$B$21,2,FALSE)</f>
        <v>EQ 15</v>
      </c>
      <c r="AC25" s="14"/>
      <c r="AD25" s="5" t="str">
        <f>VLOOKUP(AD204,Dados!$A$6:$B$21,2,FALSE)</f>
        <v>EQ 13</v>
      </c>
      <c r="AE25" s="15" t="s">
        <v>4</v>
      </c>
      <c r="AF25" s="12" t="str">
        <f>VLOOKUP(AF204,Dados!$A$6:$B$21,2,FALSE)</f>
        <v>EQ 14</v>
      </c>
      <c r="AG25" s="14"/>
    </row>
    <row r="26" ht="18.75" customHeight="1"/>
    <row r="27" spans="1:33" ht="18.75" customHeight="1">
      <c r="A27" s="17" t="s">
        <v>31</v>
      </c>
      <c r="B27" s="5" t="str">
        <f>VLOOKUP(D206,Dados!$A$6:$B$21,2,FALSE)</f>
        <v>EQ 5</v>
      </c>
      <c r="C27" s="15" t="s">
        <v>4</v>
      </c>
      <c r="D27" s="12" t="str">
        <f>VLOOKUP(B206,Dados!$A$6:$B$21,2,FALSE)</f>
        <v>EQ 1</v>
      </c>
      <c r="F27" s="5" t="str">
        <f>VLOOKUP(H206,Dados!$A$6:$B$21,2,FALSE)</f>
        <v>EQ 4</v>
      </c>
      <c r="G27" s="15" t="s">
        <v>4</v>
      </c>
      <c r="H27" s="12" t="str">
        <f>VLOOKUP(F206,Dados!$A$6:$B$21,2,FALSE)</f>
        <v>EQ 6</v>
      </c>
      <c r="J27" s="5" t="str">
        <f>VLOOKUP(L206,Dados!$A$6:$B$21,2,FALSE)</f>
        <v>EQ 3</v>
      </c>
      <c r="K27" s="15" t="s">
        <v>4</v>
      </c>
      <c r="L27" s="12" t="str">
        <f>VLOOKUP(J206,Dados!$A$6:$B$21,2,FALSE)</f>
        <v>EQ 7</v>
      </c>
      <c r="N27" s="5" t="str">
        <f>VLOOKUP(P206,Dados!$A$6:$B$21,2,FALSE)</f>
        <v>EQ 2</v>
      </c>
      <c r="O27" s="15" t="s">
        <v>4</v>
      </c>
      <c r="P27" s="12" t="str">
        <f>VLOOKUP(N206,Dados!$A$6:$B$21,2,FALSE)</f>
        <v>EQ 8</v>
      </c>
      <c r="R27" s="5" t="str">
        <f>VLOOKUP(T206,Dados!$A$6:$B$21,2,FALSE)</f>
        <v>EQ 16</v>
      </c>
      <c r="S27" s="15" t="s">
        <v>4</v>
      </c>
      <c r="T27" s="12" t="str">
        <f>VLOOKUP(R206,Dados!$A$6:$B$21,2,FALSE)</f>
        <v>EQ 9</v>
      </c>
      <c r="V27" s="5" t="str">
        <f>VLOOKUP(X206,Dados!$A$6:$B$21,2,FALSE)</f>
        <v>EQ 15</v>
      </c>
      <c r="W27" s="15" t="s">
        <v>4</v>
      </c>
      <c r="X27" s="12" t="str">
        <f>VLOOKUP(V206,Dados!$A$6:$B$21,2,FALSE)</f>
        <v>EQ 10</v>
      </c>
      <c r="Y27" s="14"/>
      <c r="Z27" s="5" t="str">
        <f>VLOOKUP(AB206,Dados!$A$6:$B$21,2,FALSE)</f>
        <v>EQ 14</v>
      </c>
      <c r="AA27" s="15" t="s">
        <v>4</v>
      </c>
      <c r="AB27" s="12" t="str">
        <f>VLOOKUP(Z206,Dados!$A$6:$B$21,2,FALSE)</f>
        <v>EQ 11</v>
      </c>
      <c r="AC27" s="14"/>
      <c r="AD27" s="5" t="str">
        <f>VLOOKUP(AF206,Dados!$A$6:$B$21,2,FALSE)</f>
        <v>EQ 13</v>
      </c>
      <c r="AE27" s="15" t="s">
        <v>4</v>
      </c>
      <c r="AF27" s="12" t="str">
        <f>VLOOKUP(AD206,Dados!$A$6:$B$21,2,FALSE)</f>
        <v>EQ 12</v>
      </c>
      <c r="AG27" s="14"/>
    </row>
    <row r="28" ht="18.75" customHeight="1"/>
    <row r="29" spans="1:33" ht="18.75" customHeight="1">
      <c r="A29" s="17" t="s">
        <v>32</v>
      </c>
      <c r="B29" s="5" t="str">
        <f>VLOOKUP(B208,Dados!$A$6:$B$21,2,FALSE)</f>
        <v>EQ 1</v>
      </c>
      <c r="C29" s="15" t="s">
        <v>4</v>
      </c>
      <c r="D29" s="12" t="str">
        <f>VLOOKUP(D208,Dados!$A$6:$B$21,2,FALSE)</f>
        <v>EQ 4</v>
      </c>
      <c r="F29" s="5" t="str">
        <f>VLOOKUP(F208,Dados!$A$6:$B$21,2,FALSE)</f>
        <v>EQ 5</v>
      </c>
      <c r="G29" s="15" t="s">
        <v>4</v>
      </c>
      <c r="H29" s="12" t="str">
        <f>VLOOKUP(H208,Dados!$A$6:$B$21,2,FALSE)</f>
        <v>EQ 3</v>
      </c>
      <c r="J29" s="5" t="str">
        <f>VLOOKUP(J208,Dados!$A$6:$B$21,2,FALSE)</f>
        <v>EQ 6</v>
      </c>
      <c r="K29" s="15" t="s">
        <v>4</v>
      </c>
      <c r="L29" s="12" t="str">
        <f>VLOOKUP(L208,Dados!$A$6:$B$21,2,FALSE)</f>
        <v>EQ 2</v>
      </c>
      <c r="N29" s="5" t="str">
        <f>VLOOKUP(N208,Dados!$A$6:$B$21,2,FALSE)</f>
        <v>EQ 7</v>
      </c>
      <c r="O29" s="15" t="s">
        <v>4</v>
      </c>
      <c r="P29" s="12" t="str">
        <f>VLOOKUP(P208,Dados!$A$6:$B$21,2,FALSE)</f>
        <v>EQ 16</v>
      </c>
      <c r="R29" s="5" t="str">
        <f>VLOOKUP(R208,Dados!$A$6:$B$21,2,FALSE)</f>
        <v>EQ 8</v>
      </c>
      <c r="S29" s="15" t="s">
        <v>4</v>
      </c>
      <c r="T29" s="12" t="str">
        <f>VLOOKUP(T208,Dados!$A$6:$B$21,2,FALSE)</f>
        <v>EQ 15</v>
      </c>
      <c r="V29" s="5" t="str">
        <f>VLOOKUP(V208,Dados!$A$6:$B$21,2,FALSE)</f>
        <v>EQ 9</v>
      </c>
      <c r="W29" s="15" t="s">
        <v>4</v>
      </c>
      <c r="X29" s="12" t="str">
        <f>VLOOKUP(X208,Dados!$A$6:$B$21,2,FALSE)</f>
        <v>EQ 14</v>
      </c>
      <c r="Z29" s="5" t="str">
        <f>VLOOKUP(Z208,Dados!$A$6:$B$21,2,FALSE)</f>
        <v>EQ 10</v>
      </c>
      <c r="AA29" s="15" t="s">
        <v>4</v>
      </c>
      <c r="AB29" s="12" t="str">
        <f>VLOOKUP(AB208,Dados!$A$6:$B$21,2,FALSE)</f>
        <v>EQ 13</v>
      </c>
      <c r="AD29" s="5" t="str">
        <f>VLOOKUP(AD208,Dados!$A$6:$B$21,2,FALSE)</f>
        <v>EQ 11</v>
      </c>
      <c r="AE29" s="15" t="s">
        <v>4</v>
      </c>
      <c r="AF29" s="12" t="str">
        <f>VLOOKUP(AF208,Dados!$A$6:$B$21,2,FALSE)</f>
        <v>EQ 12</v>
      </c>
      <c r="AG29" s="14"/>
    </row>
    <row r="30" ht="18.75" customHeight="1"/>
    <row r="31" spans="1:33" ht="18.75" customHeight="1">
      <c r="A31" s="17" t="s">
        <v>33</v>
      </c>
      <c r="B31" s="5" t="str">
        <f>VLOOKUP(D210,Dados!$A$6:$B$21,2,FALSE)</f>
        <v>EQ 3</v>
      </c>
      <c r="C31" s="15" t="s">
        <v>4</v>
      </c>
      <c r="D31" s="12" t="str">
        <f>VLOOKUP(B210,Dados!$A$6:$B$21,2,FALSE)</f>
        <v>EQ 1</v>
      </c>
      <c r="F31" s="5" t="str">
        <f>VLOOKUP(H210,Dados!$A$6:$B$21,2,FALSE)</f>
        <v>EQ 2</v>
      </c>
      <c r="G31" s="15" t="s">
        <v>4</v>
      </c>
      <c r="H31" s="12" t="str">
        <f>VLOOKUP(F210,Dados!$A$6:$B$21,2,FALSE)</f>
        <v>EQ 4</v>
      </c>
      <c r="J31" s="5" t="str">
        <f>VLOOKUP(L210,Dados!$A$6:$B$21,2,FALSE)</f>
        <v>EQ 16</v>
      </c>
      <c r="K31" s="15" t="s">
        <v>4</v>
      </c>
      <c r="L31" s="12" t="str">
        <f>VLOOKUP(J210,Dados!$A$6:$B$21,2,FALSE)</f>
        <v>EQ 5</v>
      </c>
      <c r="N31" s="5" t="str">
        <f>VLOOKUP(P210,Dados!$A$6:$B$21,2,FALSE)</f>
        <v>EQ 15</v>
      </c>
      <c r="O31" s="15" t="s">
        <v>4</v>
      </c>
      <c r="P31" s="12" t="str">
        <f>VLOOKUP(N210,Dados!$A$6:$B$21,2,FALSE)</f>
        <v>EQ 6</v>
      </c>
      <c r="R31" s="5" t="str">
        <f>VLOOKUP(T210,Dados!$A$6:$B$21,2,FALSE)</f>
        <v>EQ 14</v>
      </c>
      <c r="S31" s="15" t="s">
        <v>4</v>
      </c>
      <c r="T31" s="12" t="str">
        <f>VLOOKUP(R210,Dados!$A$6:$B$21,2,FALSE)</f>
        <v>EQ 7</v>
      </c>
      <c r="V31" s="5" t="str">
        <f>VLOOKUP(X210,Dados!$A$6:$B$21,2,FALSE)</f>
        <v>EQ 13</v>
      </c>
      <c r="W31" s="15" t="s">
        <v>4</v>
      </c>
      <c r="X31" s="12" t="str">
        <f>VLOOKUP(V210,Dados!$A$6:$B$21,2,FALSE)</f>
        <v>EQ 8</v>
      </c>
      <c r="Y31" s="14"/>
      <c r="Z31" s="5" t="str">
        <f>VLOOKUP(AB210,Dados!$A$6:$B$21,2,FALSE)</f>
        <v>EQ 12</v>
      </c>
      <c r="AA31" s="15" t="s">
        <v>4</v>
      </c>
      <c r="AB31" s="12" t="str">
        <f>VLOOKUP(Z210,Dados!$A$6:$B$21,2,FALSE)</f>
        <v>EQ 9</v>
      </c>
      <c r="AC31" s="14"/>
      <c r="AD31" s="5" t="str">
        <f>VLOOKUP(AF210,Dados!$A$6:$B$21,2,FALSE)</f>
        <v>EQ 11</v>
      </c>
      <c r="AE31" s="15" t="s">
        <v>4</v>
      </c>
      <c r="AF31" s="12" t="str">
        <f>VLOOKUP(AD210,Dados!$A$6:$B$21,2,FALSE)</f>
        <v>EQ 10</v>
      </c>
      <c r="AG31" s="14"/>
    </row>
    <row r="32" ht="18.75" customHeight="1"/>
    <row r="33" spans="1:33" ht="18.75" customHeight="1">
      <c r="A33" s="17" t="s">
        <v>34</v>
      </c>
      <c r="B33" s="5" t="str">
        <f>VLOOKUP(B212,Dados!$A$6:$B$21,2,FALSE)</f>
        <v>EQ 1</v>
      </c>
      <c r="C33" s="15" t="s">
        <v>4</v>
      </c>
      <c r="D33" s="12" t="str">
        <f>VLOOKUP(D212,Dados!$A$6:$B$21,2,FALSE)</f>
        <v>EQ 2</v>
      </c>
      <c r="F33" s="5" t="str">
        <f>VLOOKUP(F212,Dados!$A$6:$B$21,2,FALSE)</f>
        <v>EQ 3</v>
      </c>
      <c r="G33" s="15" t="s">
        <v>4</v>
      </c>
      <c r="H33" s="12" t="str">
        <f>VLOOKUP(H212,Dados!$A$6:$B$21,2,FALSE)</f>
        <v>EQ 16</v>
      </c>
      <c r="J33" s="5" t="str">
        <f>VLOOKUP(J212,Dados!$A$6:$B$21,2,FALSE)</f>
        <v>EQ 4</v>
      </c>
      <c r="K33" s="15" t="s">
        <v>4</v>
      </c>
      <c r="L33" s="12" t="str">
        <f>VLOOKUP(L212,Dados!$A$6:$B$21,2,FALSE)</f>
        <v>EQ 15</v>
      </c>
      <c r="N33" s="5" t="str">
        <f>VLOOKUP(N212,Dados!$A$6:$B$21,2,FALSE)</f>
        <v>EQ 5</v>
      </c>
      <c r="O33" s="15" t="s">
        <v>4</v>
      </c>
      <c r="P33" s="12" t="str">
        <f>VLOOKUP(P212,Dados!$A$6:$B$21,2,FALSE)</f>
        <v>EQ 14</v>
      </c>
      <c r="R33" s="5" t="str">
        <f>VLOOKUP(R212,Dados!$A$6:$B$21,2,FALSE)</f>
        <v>EQ 6</v>
      </c>
      <c r="S33" s="15" t="s">
        <v>4</v>
      </c>
      <c r="T33" s="12" t="str">
        <f>VLOOKUP(T212,Dados!$A$6:$B$21,2,FALSE)</f>
        <v>EQ 13</v>
      </c>
      <c r="V33" s="5" t="str">
        <f>VLOOKUP(V212,Dados!$A$6:$B$21,2,FALSE)</f>
        <v>EQ 7</v>
      </c>
      <c r="W33" s="15" t="s">
        <v>4</v>
      </c>
      <c r="X33" s="12" t="str">
        <f>VLOOKUP(X212,Dados!$A$6:$B$21,2,FALSE)</f>
        <v>EQ 12</v>
      </c>
      <c r="Z33" s="5" t="str">
        <f>VLOOKUP(Z212,Dados!$A$6:$B$21,2,FALSE)</f>
        <v>EQ 8</v>
      </c>
      <c r="AA33" s="15" t="s">
        <v>4</v>
      </c>
      <c r="AB33" s="12" t="str">
        <f>VLOOKUP(AB212,Dados!$A$6:$B$21,2,FALSE)</f>
        <v>EQ 11</v>
      </c>
      <c r="AD33" s="5" t="str">
        <f>VLOOKUP(AD212,Dados!$A$6:$B$21,2,FALSE)</f>
        <v>EQ 9</v>
      </c>
      <c r="AE33" s="15" t="s">
        <v>4</v>
      </c>
      <c r="AF33" s="12" t="str">
        <f>VLOOKUP(AF212,Dados!$A$6:$B$21,2,FALSE)</f>
        <v>EQ 10</v>
      </c>
      <c r="AG33" s="14"/>
    </row>
    <row r="34" ht="18.75" customHeight="1"/>
    <row r="35" spans="1:33" ht="18.75" customHeight="1">
      <c r="A35" s="17" t="s">
        <v>45</v>
      </c>
      <c r="B35" s="5" t="str">
        <f>VLOOKUP(D214,Dados!$A$6:$B$21,2,FALSE)</f>
        <v>EQ 16</v>
      </c>
      <c r="C35" s="15" t="s">
        <v>4</v>
      </c>
      <c r="D35" s="12" t="str">
        <f>VLOOKUP(B214,Dados!$A$6:$B$21,2,FALSE)</f>
        <v>EQ 1</v>
      </c>
      <c r="F35" s="5" t="str">
        <f>VLOOKUP(H214,Dados!$A$6:$B$21,2,FALSE)</f>
        <v>EQ 15</v>
      </c>
      <c r="G35" s="15" t="s">
        <v>4</v>
      </c>
      <c r="H35" s="12" t="str">
        <f>VLOOKUP(F214,Dados!$A$6:$B$21,2,FALSE)</f>
        <v>EQ 2</v>
      </c>
      <c r="J35" s="5" t="str">
        <f>VLOOKUP(L214,Dados!$A$6:$B$21,2,FALSE)</f>
        <v>EQ 14</v>
      </c>
      <c r="K35" s="15" t="s">
        <v>4</v>
      </c>
      <c r="L35" s="12" t="str">
        <f>VLOOKUP(J214,Dados!$A$6:$B$21,2,FALSE)</f>
        <v>EQ 3</v>
      </c>
      <c r="N35" s="5" t="str">
        <f>VLOOKUP(P214,Dados!$A$6:$B$21,2,FALSE)</f>
        <v>EQ 13</v>
      </c>
      <c r="O35" s="15" t="s">
        <v>4</v>
      </c>
      <c r="P35" s="12" t="str">
        <f>VLOOKUP(N214,Dados!$A$6:$B$21,2,FALSE)</f>
        <v>EQ 4</v>
      </c>
      <c r="R35" s="5" t="str">
        <f>VLOOKUP(T214,Dados!$A$6:$B$21,2,FALSE)</f>
        <v>EQ 12</v>
      </c>
      <c r="S35" s="15" t="s">
        <v>4</v>
      </c>
      <c r="T35" s="12" t="str">
        <f>VLOOKUP(R214,Dados!$A$6:$B$21,2,FALSE)</f>
        <v>EQ 5</v>
      </c>
      <c r="V35" s="5" t="str">
        <f>VLOOKUP(X214,Dados!$A$6:$B$21,2,FALSE)</f>
        <v>EQ 11</v>
      </c>
      <c r="W35" s="15" t="s">
        <v>4</v>
      </c>
      <c r="X35" s="12" t="str">
        <f>VLOOKUP(V214,Dados!$A$6:$B$21,2,FALSE)</f>
        <v>EQ 6</v>
      </c>
      <c r="Y35" s="14"/>
      <c r="Z35" s="5" t="str">
        <f>VLOOKUP(AB214,Dados!$A$6:$B$21,2,FALSE)</f>
        <v>EQ 10</v>
      </c>
      <c r="AA35" s="15" t="s">
        <v>4</v>
      </c>
      <c r="AB35" s="12" t="str">
        <f>VLOOKUP(Z214,Dados!$A$6:$B$21,2,FALSE)</f>
        <v>EQ 7</v>
      </c>
      <c r="AC35" s="14"/>
      <c r="AD35" s="5" t="str">
        <f>VLOOKUP(AF214,Dados!$A$6:$B$21,2,FALSE)</f>
        <v>EQ 9</v>
      </c>
      <c r="AE35" s="15" t="s">
        <v>4</v>
      </c>
      <c r="AF35" s="12" t="str">
        <f>VLOOKUP(AD214,Dados!$A$6:$B$21,2,FALSE)</f>
        <v>EQ 8</v>
      </c>
      <c r="AG35" s="14"/>
    </row>
    <row r="36" ht="18.75" customHeight="1"/>
    <row r="37" spans="1:33" ht="18.75" customHeight="1">
      <c r="A37" s="17" t="s">
        <v>46</v>
      </c>
      <c r="B37" s="5" t="str">
        <f>VLOOKUP(B216,Dados!$A$6:$B$21,2,FALSE)</f>
        <v>EQ 1</v>
      </c>
      <c r="C37" s="15" t="s">
        <v>4</v>
      </c>
      <c r="D37" s="12" t="str">
        <f>VLOOKUP(D216,Dados!$A$6:$B$21,2,FALSE)</f>
        <v>EQ 15</v>
      </c>
      <c r="F37" s="5" t="str">
        <f>VLOOKUP(F216,Dados!$A$6:$B$21,2,FALSE)</f>
        <v>EQ 16</v>
      </c>
      <c r="G37" s="15" t="s">
        <v>4</v>
      </c>
      <c r="H37" s="12" t="str">
        <f>VLOOKUP(H216,Dados!$A$6:$B$21,2,FALSE)</f>
        <v>EQ 14</v>
      </c>
      <c r="J37" s="5" t="str">
        <f>VLOOKUP(J216,Dados!$A$6:$B$21,2,FALSE)</f>
        <v>EQ 2</v>
      </c>
      <c r="K37" s="15" t="s">
        <v>4</v>
      </c>
      <c r="L37" s="12" t="str">
        <f>VLOOKUP(L216,Dados!$A$6:$B$21,2,FALSE)</f>
        <v>EQ 13</v>
      </c>
      <c r="N37" s="5" t="str">
        <f>VLOOKUP(N216,Dados!$A$6:$B$21,2,FALSE)</f>
        <v>EQ 3</v>
      </c>
      <c r="O37" s="15" t="s">
        <v>4</v>
      </c>
      <c r="P37" s="12" t="str">
        <f>VLOOKUP(P216,Dados!$A$6:$B$21,2,FALSE)</f>
        <v>EQ 12</v>
      </c>
      <c r="R37" s="5" t="str">
        <f>VLOOKUP(R216,Dados!$A$6:$B$21,2,FALSE)</f>
        <v>EQ 4</v>
      </c>
      <c r="S37" s="15" t="s">
        <v>4</v>
      </c>
      <c r="T37" s="12" t="str">
        <f>VLOOKUP(T216,Dados!$A$6:$B$21,2,FALSE)</f>
        <v>EQ 11</v>
      </c>
      <c r="V37" s="5" t="str">
        <f>VLOOKUP(V216,Dados!$A$6:$B$21,2,FALSE)</f>
        <v>EQ 5</v>
      </c>
      <c r="W37" s="15" t="s">
        <v>4</v>
      </c>
      <c r="X37" s="12" t="str">
        <f>VLOOKUP(X216,Dados!$A$6:$B$21,2,FALSE)</f>
        <v>EQ 10</v>
      </c>
      <c r="Y37" s="14"/>
      <c r="Z37" s="5" t="str">
        <f>VLOOKUP(Z216,Dados!$A$6:$B$21,2,FALSE)</f>
        <v>EQ 6</v>
      </c>
      <c r="AA37" s="15" t="s">
        <v>4</v>
      </c>
      <c r="AB37" s="12" t="str">
        <f>VLOOKUP(AB216,Dados!$A$6:$B$21,2,FALSE)</f>
        <v>EQ 9</v>
      </c>
      <c r="AC37" s="14"/>
      <c r="AD37" s="5" t="str">
        <f>VLOOKUP(AD216,Dados!$A$6:$B$21,2,FALSE)</f>
        <v>EQ 7</v>
      </c>
      <c r="AE37" s="15" t="s">
        <v>4</v>
      </c>
      <c r="AF37" s="12" t="str">
        <f>VLOOKUP(AF216,Dados!$A$6:$B$21,2,FALSE)</f>
        <v>EQ 8</v>
      </c>
      <c r="AG37" s="14"/>
    </row>
    <row r="38" ht="18.75" customHeight="1"/>
    <row r="39" spans="1:33" ht="18.75" customHeight="1">
      <c r="A39" s="17" t="s">
        <v>47</v>
      </c>
      <c r="B39" s="5" t="str">
        <f>VLOOKUP(D218,Dados!$A$6:$B$21,2,FALSE)</f>
        <v>EQ 14</v>
      </c>
      <c r="C39" s="15" t="s">
        <v>4</v>
      </c>
      <c r="D39" s="12" t="str">
        <f>VLOOKUP(B218,Dados!$A$6:$B$21,2,FALSE)</f>
        <v>EQ 1</v>
      </c>
      <c r="F39" s="5" t="str">
        <f>VLOOKUP(H218,Dados!$A$6:$B$21,2,FALSE)</f>
        <v>EQ 13</v>
      </c>
      <c r="G39" s="15" t="s">
        <v>4</v>
      </c>
      <c r="H39" s="12" t="str">
        <f>VLOOKUP(F218,Dados!$A$6:$B$21,2,FALSE)</f>
        <v>EQ 15</v>
      </c>
      <c r="J39" s="5" t="str">
        <f>VLOOKUP(L218,Dados!$A$6:$B$21,2,FALSE)</f>
        <v>EQ 12</v>
      </c>
      <c r="K39" s="15" t="s">
        <v>4</v>
      </c>
      <c r="L39" s="12" t="str">
        <f>VLOOKUP(J218,Dados!$A$6:$B$21,2,FALSE)</f>
        <v>EQ 16</v>
      </c>
      <c r="N39" s="5" t="str">
        <f>VLOOKUP(P218,Dados!$A$6:$B$21,2,FALSE)</f>
        <v>EQ 11</v>
      </c>
      <c r="O39" s="15" t="s">
        <v>4</v>
      </c>
      <c r="P39" s="12" t="str">
        <f>VLOOKUP(N218,Dados!$A$6:$B$21,2,FALSE)</f>
        <v>EQ 2</v>
      </c>
      <c r="R39" s="5" t="str">
        <f>VLOOKUP(T218,Dados!$A$6:$B$21,2,FALSE)</f>
        <v>EQ 10</v>
      </c>
      <c r="S39" s="15" t="s">
        <v>4</v>
      </c>
      <c r="T39" s="12" t="str">
        <f>VLOOKUP(R218,Dados!$A$6:$B$21,2,FALSE)</f>
        <v>EQ 3</v>
      </c>
      <c r="V39" s="5" t="str">
        <f>VLOOKUP(X218,Dados!$A$6:$B$21,2,FALSE)</f>
        <v>EQ 9</v>
      </c>
      <c r="W39" s="15" t="s">
        <v>4</v>
      </c>
      <c r="X39" s="12" t="str">
        <f>VLOOKUP(V218,Dados!$A$6:$B$21,2,FALSE)</f>
        <v>EQ 4</v>
      </c>
      <c r="Y39" s="14"/>
      <c r="Z39" s="5" t="str">
        <f>VLOOKUP(AB218,Dados!$A$6:$B$21,2,FALSE)</f>
        <v>EQ 8</v>
      </c>
      <c r="AA39" s="15" t="s">
        <v>4</v>
      </c>
      <c r="AB39" s="12" t="str">
        <f>VLOOKUP(Z218,Dados!$A$6:$B$21,2,FALSE)</f>
        <v>EQ 5</v>
      </c>
      <c r="AC39" s="14"/>
      <c r="AD39" s="5" t="str">
        <f>VLOOKUP(AF218,Dados!$A$6:$B$21,2,FALSE)</f>
        <v>EQ 7</v>
      </c>
      <c r="AE39" s="15" t="s">
        <v>4</v>
      </c>
      <c r="AF39" s="12" t="str">
        <f>VLOOKUP(AD218,Dados!$A$6:$B$21,2,FALSE)</f>
        <v>EQ 6</v>
      </c>
      <c r="AG39" s="14"/>
    </row>
    <row r="40" ht="18.75" customHeight="1"/>
    <row r="41" spans="1:33" ht="18.75" customHeight="1">
      <c r="A41" s="17" t="s">
        <v>48</v>
      </c>
      <c r="B41" s="5" t="str">
        <f>VLOOKUP(B220,Dados!$A$6:$B$21,2,FALSE)</f>
        <v>EQ 1</v>
      </c>
      <c r="C41" s="15" t="s">
        <v>4</v>
      </c>
      <c r="D41" s="12" t="str">
        <f>VLOOKUP(D220,Dados!$A$6:$B$21,2,FALSE)</f>
        <v>EQ 13</v>
      </c>
      <c r="F41" s="5" t="str">
        <f>VLOOKUP(F220,Dados!$A$6:$B$21,2,FALSE)</f>
        <v>EQ 14</v>
      </c>
      <c r="G41" s="15" t="s">
        <v>4</v>
      </c>
      <c r="H41" s="12" t="str">
        <f>VLOOKUP(H220,Dados!$A$6:$B$21,2,FALSE)</f>
        <v>EQ 12</v>
      </c>
      <c r="J41" s="5" t="str">
        <f>VLOOKUP(J220,Dados!$A$6:$B$21,2,FALSE)</f>
        <v>EQ 15</v>
      </c>
      <c r="K41" s="15" t="s">
        <v>4</v>
      </c>
      <c r="L41" s="12" t="str">
        <f>VLOOKUP(L220,Dados!$A$6:$B$21,2,FALSE)</f>
        <v>EQ 11</v>
      </c>
      <c r="N41" s="5" t="str">
        <f>VLOOKUP(N220,Dados!$A$6:$B$21,2,FALSE)</f>
        <v>EQ 16</v>
      </c>
      <c r="O41" s="15" t="s">
        <v>4</v>
      </c>
      <c r="P41" s="12" t="str">
        <f>VLOOKUP(P220,Dados!$A$6:$B$21,2,FALSE)</f>
        <v>EQ 10</v>
      </c>
      <c r="R41" s="5" t="str">
        <f>VLOOKUP(R220,Dados!$A$6:$B$21,2,FALSE)</f>
        <v>EQ 2</v>
      </c>
      <c r="S41" s="15" t="s">
        <v>4</v>
      </c>
      <c r="T41" s="12" t="str">
        <f>VLOOKUP(T220,Dados!$A$6:$B$21,2,FALSE)</f>
        <v>EQ 9</v>
      </c>
      <c r="V41" s="5" t="str">
        <f>VLOOKUP(V220,Dados!$A$6:$B$21,2,FALSE)</f>
        <v>EQ 3</v>
      </c>
      <c r="W41" s="15" t="s">
        <v>4</v>
      </c>
      <c r="X41" s="12" t="str">
        <f>VLOOKUP(X220,Dados!$A$6:$B$21,2,FALSE)</f>
        <v>EQ 8</v>
      </c>
      <c r="Y41" s="14"/>
      <c r="Z41" s="5" t="str">
        <f>VLOOKUP(Z220,Dados!$A$6:$B$21,2,FALSE)</f>
        <v>EQ 4</v>
      </c>
      <c r="AA41" s="15" t="s">
        <v>4</v>
      </c>
      <c r="AB41" s="12" t="str">
        <f>VLOOKUP(AB220,Dados!$A$6:$B$21,2,FALSE)</f>
        <v>EQ 7</v>
      </c>
      <c r="AC41" s="14"/>
      <c r="AD41" s="5" t="str">
        <f>VLOOKUP(AD220,Dados!$A$6:$B$21,2,FALSE)</f>
        <v>EQ 5</v>
      </c>
      <c r="AE41" s="15" t="s">
        <v>4</v>
      </c>
      <c r="AF41" s="12" t="str">
        <f>VLOOKUP(AF220,Dados!$A$6:$B$21,2,FALSE)</f>
        <v>EQ 6</v>
      </c>
      <c r="AG41" s="14"/>
    </row>
    <row r="42" ht="18.75" customHeight="1"/>
    <row r="43" spans="1:33" ht="18.75" customHeight="1">
      <c r="A43" s="17" t="s">
        <v>49</v>
      </c>
      <c r="B43" s="5" t="str">
        <f>VLOOKUP(D222,Dados!$A$6:$B$21,2,FALSE)</f>
        <v>EQ 12</v>
      </c>
      <c r="C43" s="15" t="s">
        <v>4</v>
      </c>
      <c r="D43" s="12" t="str">
        <f>VLOOKUP(B222,Dados!$A$6:$B$21,2,FALSE)</f>
        <v>EQ 1</v>
      </c>
      <c r="F43" s="5" t="str">
        <f>VLOOKUP(H222,Dados!$A$6:$B$21,2,FALSE)</f>
        <v>EQ 11</v>
      </c>
      <c r="G43" s="15" t="s">
        <v>4</v>
      </c>
      <c r="H43" s="12" t="str">
        <f>VLOOKUP(F222,Dados!$A$6:$B$21,2,FALSE)</f>
        <v>EQ 13</v>
      </c>
      <c r="J43" s="5" t="str">
        <f>VLOOKUP(L222,Dados!$A$6:$B$21,2,FALSE)</f>
        <v>EQ 10</v>
      </c>
      <c r="K43" s="15" t="s">
        <v>4</v>
      </c>
      <c r="L43" s="12" t="str">
        <f>VLOOKUP(J222,Dados!$A$6:$B$21,2,FALSE)</f>
        <v>EQ 14</v>
      </c>
      <c r="N43" s="5" t="str">
        <f>VLOOKUP(P222,Dados!$A$6:$B$21,2,FALSE)</f>
        <v>EQ 9</v>
      </c>
      <c r="O43" s="15" t="s">
        <v>4</v>
      </c>
      <c r="P43" s="12" t="str">
        <f>VLOOKUP(N222,Dados!$A$6:$B$21,2,FALSE)</f>
        <v>EQ 15</v>
      </c>
      <c r="R43" s="5" t="str">
        <f>VLOOKUP(T222,Dados!$A$6:$B$21,2,FALSE)</f>
        <v>EQ 8</v>
      </c>
      <c r="S43" s="15" t="s">
        <v>4</v>
      </c>
      <c r="T43" s="12" t="str">
        <f>VLOOKUP(R222,Dados!$A$6:$B$21,2,FALSE)</f>
        <v>EQ 16</v>
      </c>
      <c r="V43" s="5" t="str">
        <f>VLOOKUP(X222,Dados!$A$6:$B$21,2,FALSE)</f>
        <v>EQ 7</v>
      </c>
      <c r="W43" s="15" t="s">
        <v>4</v>
      </c>
      <c r="X43" s="12" t="str">
        <f>VLOOKUP(V222,Dados!$A$6:$B$21,2,FALSE)</f>
        <v>EQ 2</v>
      </c>
      <c r="Y43" s="14"/>
      <c r="Z43" s="5" t="str">
        <f>VLOOKUP(AB222,Dados!$A$6:$B$21,2,FALSE)</f>
        <v>EQ 6</v>
      </c>
      <c r="AA43" s="15" t="s">
        <v>4</v>
      </c>
      <c r="AB43" s="12" t="str">
        <f>VLOOKUP(Z222,Dados!$A$6:$B$21,2,FALSE)</f>
        <v>EQ 3</v>
      </c>
      <c r="AC43" s="14"/>
      <c r="AD43" s="5" t="str">
        <f>VLOOKUP(AF222,Dados!$A$6:$B$21,2,FALSE)</f>
        <v>EQ 5</v>
      </c>
      <c r="AE43" s="15" t="s">
        <v>4</v>
      </c>
      <c r="AF43" s="12" t="str">
        <f>VLOOKUP(AD222,Dados!$A$6:$B$21,2,FALSE)</f>
        <v>EQ 4</v>
      </c>
      <c r="AG43" s="14"/>
    </row>
    <row r="44" ht="18.75" customHeight="1"/>
    <row r="45" spans="1:33" ht="18.75" customHeight="1">
      <c r="A45" s="17" t="s">
        <v>50</v>
      </c>
      <c r="B45" s="5" t="str">
        <f>VLOOKUP(B224,Dados!$A$6:$B$21,2,FALSE)</f>
        <v>EQ 1</v>
      </c>
      <c r="C45" s="15" t="s">
        <v>4</v>
      </c>
      <c r="D45" s="12" t="str">
        <f>VLOOKUP(D224,Dados!$A$6:$B$21,2,FALSE)</f>
        <v>EQ 11</v>
      </c>
      <c r="F45" s="5" t="str">
        <f>VLOOKUP(F224,Dados!$A$6:$B$21,2,FALSE)</f>
        <v>EQ 12</v>
      </c>
      <c r="G45" s="15" t="s">
        <v>4</v>
      </c>
      <c r="H45" s="12" t="str">
        <f>VLOOKUP(H224,Dados!$A$6:$B$21,2,FALSE)</f>
        <v>EQ 10</v>
      </c>
      <c r="J45" s="5" t="str">
        <f>VLOOKUP(J224,Dados!$A$6:$B$21,2,FALSE)</f>
        <v>EQ 13</v>
      </c>
      <c r="K45" s="15" t="s">
        <v>4</v>
      </c>
      <c r="L45" s="12" t="str">
        <f>VLOOKUP(L224,Dados!$A$6:$B$21,2,FALSE)</f>
        <v>EQ 9</v>
      </c>
      <c r="N45" s="5" t="str">
        <f>VLOOKUP(N224,Dados!$A$6:$B$21,2,FALSE)</f>
        <v>EQ 14</v>
      </c>
      <c r="O45" s="15" t="s">
        <v>4</v>
      </c>
      <c r="P45" s="12" t="str">
        <f>VLOOKUP(P224,Dados!$A$6:$B$21,2,FALSE)</f>
        <v>EQ 8</v>
      </c>
      <c r="R45" s="5" t="str">
        <f>VLOOKUP(R224,Dados!$A$6:$B$21,2,FALSE)</f>
        <v>EQ 15</v>
      </c>
      <c r="S45" s="15" t="s">
        <v>4</v>
      </c>
      <c r="T45" s="12" t="str">
        <f>VLOOKUP(T224,Dados!$A$6:$B$21,2,FALSE)</f>
        <v>EQ 7</v>
      </c>
      <c r="V45" s="5" t="str">
        <f>VLOOKUP(V224,Dados!$A$6:$B$21,2,FALSE)</f>
        <v>EQ 16</v>
      </c>
      <c r="W45" s="15" t="s">
        <v>4</v>
      </c>
      <c r="X45" s="12" t="str">
        <f>VLOOKUP(X224,Dados!$A$6:$B$21,2,FALSE)</f>
        <v>EQ 6</v>
      </c>
      <c r="Y45" s="14"/>
      <c r="Z45" s="5" t="str">
        <f>VLOOKUP(Z224,Dados!$A$6:$B$21,2,FALSE)</f>
        <v>EQ 2</v>
      </c>
      <c r="AA45" s="15" t="s">
        <v>4</v>
      </c>
      <c r="AB45" s="12" t="str">
        <f>VLOOKUP(AB224,Dados!$A$6:$B$21,2,FALSE)</f>
        <v>EQ 5</v>
      </c>
      <c r="AC45" s="14"/>
      <c r="AD45" s="5" t="str">
        <f>VLOOKUP(AD224,Dados!$A$6:$B$21,2,FALSE)</f>
        <v>EQ 3</v>
      </c>
      <c r="AE45" s="15" t="s">
        <v>4</v>
      </c>
      <c r="AF45" s="12" t="str">
        <f>VLOOKUP(AF224,Dados!$A$6:$B$21,2,FALSE)</f>
        <v>EQ 4</v>
      </c>
      <c r="AG45" s="14"/>
    </row>
    <row r="46" ht="18.75" customHeight="1"/>
    <row r="47" spans="1:33" ht="18.75" customHeight="1">
      <c r="A47" s="17" t="s">
        <v>51</v>
      </c>
      <c r="B47" s="5" t="str">
        <f>VLOOKUP(D226,Dados!$A$6:$B$21,2,FALSE)</f>
        <v>EQ 10</v>
      </c>
      <c r="C47" s="15" t="s">
        <v>4</v>
      </c>
      <c r="D47" s="12" t="str">
        <f>VLOOKUP(B226,Dados!$A$6:$B$21,2,FALSE)</f>
        <v>EQ 1</v>
      </c>
      <c r="F47" s="5" t="str">
        <f>VLOOKUP(H226,Dados!$A$6:$B$21,2,FALSE)</f>
        <v>EQ 9</v>
      </c>
      <c r="G47" s="15" t="s">
        <v>4</v>
      </c>
      <c r="H47" s="12" t="str">
        <f>VLOOKUP(F226,Dados!$A$6:$B$21,2,FALSE)</f>
        <v>EQ 11</v>
      </c>
      <c r="J47" s="5" t="str">
        <f>VLOOKUP(L226,Dados!$A$6:$B$21,2,FALSE)</f>
        <v>EQ 8</v>
      </c>
      <c r="K47" s="15" t="s">
        <v>4</v>
      </c>
      <c r="L47" s="12" t="str">
        <f>VLOOKUP(J226,Dados!$A$6:$B$21,2,FALSE)</f>
        <v>EQ 12</v>
      </c>
      <c r="N47" s="5" t="str">
        <f>VLOOKUP(P226,Dados!$A$6:$B$21,2,FALSE)</f>
        <v>EQ 7</v>
      </c>
      <c r="O47" s="15" t="s">
        <v>4</v>
      </c>
      <c r="P47" s="12" t="str">
        <f>VLOOKUP(N226,Dados!$A$6:$B$21,2,FALSE)</f>
        <v>EQ 13</v>
      </c>
      <c r="R47" s="5" t="str">
        <f>VLOOKUP(T226,Dados!$A$6:$B$21,2,FALSE)</f>
        <v>EQ 6</v>
      </c>
      <c r="S47" s="15" t="s">
        <v>4</v>
      </c>
      <c r="T47" s="12" t="str">
        <f>VLOOKUP(R226,Dados!$A$6:$B$21,2,FALSE)</f>
        <v>EQ 14</v>
      </c>
      <c r="V47" s="5" t="str">
        <f>VLOOKUP(X226,Dados!$A$6:$B$21,2,FALSE)</f>
        <v>EQ 5</v>
      </c>
      <c r="W47" s="15" t="s">
        <v>4</v>
      </c>
      <c r="X47" s="12" t="str">
        <f>VLOOKUP(V226,Dados!$A$6:$B$21,2,FALSE)</f>
        <v>EQ 15</v>
      </c>
      <c r="Y47" s="14"/>
      <c r="Z47" s="5" t="str">
        <f>VLOOKUP(AB226,Dados!$A$6:$B$21,2,FALSE)</f>
        <v>EQ 4</v>
      </c>
      <c r="AA47" s="15" t="s">
        <v>4</v>
      </c>
      <c r="AB47" s="12" t="str">
        <f>VLOOKUP(Z226,Dados!$A$6:$B$21,2,FALSE)</f>
        <v>EQ 16</v>
      </c>
      <c r="AC47" s="14"/>
      <c r="AD47" s="5" t="str">
        <f>VLOOKUP(AF226,Dados!$A$6:$B$21,2,FALSE)</f>
        <v>EQ 3</v>
      </c>
      <c r="AE47" s="15" t="s">
        <v>4</v>
      </c>
      <c r="AF47" s="12" t="str">
        <f>VLOOKUP(AD226,Dados!$A$6:$B$21,2,FALSE)</f>
        <v>EQ 2</v>
      </c>
      <c r="AG47" s="14"/>
    </row>
    <row r="48" ht="18.75" customHeight="1"/>
    <row r="49" spans="1:33" ht="18.75" customHeight="1">
      <c r="A49" s="17" t="s">
        <v>52</v>
      </c>
      <c r="B49" s="5" t="str">
        <f>VLOOKUP(B228,Dados!$A$6:$B$21,2,FALSE)</f>
        <v>EQ 1</v>
      </c>
      <c r="C49" s="15" t="s">
        <v>4</v>
      </c>
      <c r="D49" s="12" t="str">
        <f>VLOOKUP(D228,Dados!$A$6:$B$21,2,FALSE)</f>
        <v>EQ 9</v>
      </c>
      <c r="F49" s="5" t="str">
        <f>VLOOKUP(F228,Dados!$A$6:$B$21,2,FALSE)</f>
        <v>EQ 10</v>
      </c>
      <c r="G49" s="15" t="s">
        <v>4</v>
      </c>
      <c r="H49" s="12" t="str">
        <f>VLOOKUP(H228,Dados!$A$6:$B$21,2,FALSE)</f>
        <v>EQ 8</v>
      </c>
      <c r="J49" s="5" t="str">
        <f>VLOOKUP(J228,Dados!$A$6:$B$21,2,FALSE)</f>
        <v>EQ 11</v>
      </c>
      <c r="K49" s="15" t="s">
        <v>4</v>
      </c>
      <c r="L49" s="12" t="str">
        <f>VLOOKUP(L228,Dados!$A$6:$B$21,2,FALSE)</f>
        <v>EQ 7</v>
      </c>
      <c r="N49" s="5" t="str">
        <f>VLOOKUP(N228,Dados!$A$6:$B$21,2,FALSE)</f>
        <v>EQ 12</v>
      </c>
      <c r="O49" s="15" t="s">
        <v>4</v>
      </c>
      <c r="P49" s="12" t="str">
        <f>VLOOKUP(P228,Dados!$A$6:$B$21,2,FALSE)</f>
        <v>EQ 6</v>
      </c>
      <c r="R49" s="5" t="str">
        <f>VLOOKUP(R228,Dados!$A$6:$B$21,2,FALSE)</f>
        <v>EQ 13</v>
      </c>
      <c r="S49" s="15" t="s">
        <v>4</v>
      </c>
      <c r="T49" s="12" t="str">
        <f>VLOOKUP(T228,Dados!$A$6:$B$21,2,FALSE)</f>
        <v>EQ 5</v>
      </c>
      <c r="V49" s="5" t="str">
        <f>VLOOKUP(V228,Dados!$A$6:$B$21,2,FALSE)</f>
        <v>EQ 14</v>
      </c>
      <c r="W49" s="15" t="s">
        <v>4</v>
      </c>
      <c r="X49" s="12" t="str">
        <f>VLOOKUP(X228,Dados!$A$6:$B$21,2,FALSE)</f>
        <v>EQ 4</v>
      </c>
      <c r="Y49" s="14"/>
      <c r="Z49" s="5" t="str">
        <f>VLOOKUP(Z228,Dados!$A$6:$B$21,2,FALSE)</f>
        <v>EQ 15</v>
      </c>
      <c r="AA49" s="15" t="s">
        <v>4</v>
      </c>
      <c r="AB49" s="12" t="str">
        <f>VLOOKUP(AB228,Dados!$A$6:$B$21,2,FALSE)</f>
        <v>EQ 3</v>
      </c>
      <c r="AC49" s="14"/>
      <c r="AD49" s="5" t="str">
        <f>VLOOKUP(AD228,Dados!$A$6:$B$21,2,FALSE)</f>
        <v>EQ 16</v>
      </c>
      <c r="AE49" s="15" t="s">
        <v>4</v>
      </c>
      <c r="AF49" s="12" t="str">
        <f>VLOOKUP(AF228,Dados!$A$6:$B$21,2,FALSE)</f>
        <v>EQ 2</v>
      </c>
      <c r="AG49" s="14"/>
    </row>
    <row r="50" ht="18.75" customHeight="1"/>
    <row r="51" spans="1:33" ht="18.75" customHeight="1">
      <c r="A51" s="17" t="s">
        <v>53</v>
      </c>
      <c r="B51" s="5" t="str">
        <f>VLOOKUP(D230,Dados!$A$6:$B$21,2,FALSE)</f>
        <v>EQ 8</v>
      </c>
      <c r="C51" s="15" t="s">
        <v>4</v>
      </c>
      <c r="D51" s="12" t="str">
        <f>VLOOKUP(B230,Dados!$A$6:$B$21,2,FALSE)</f>
        <v>EQ 1</v>
      </c>
      <c r="F51" s="5" t="str">
        <f>VLOOKUP(H230,Dados!$A$6:$B$21,2,FALSE)</f>
        <v>EQ 7</v>
      </c>
      <c r="G51" s="15" t="s">
        <v>4</v>
      </c>
      <c r="H51" s="12" t="str">
        <f>VLOOKUP(F230,Dados!$A$6:$B$21,2,FALSE)</f>
        <v>EQ 9</v>
      </c>
      <c r="J51" s="5" t="str">
        <f>VLOOKUP(L230,Dados!$A$6:$B$21,2,FALSE)</f>
        <v>EQ 6</v>
      </c>
      <c r="K51" s="15" t="s">
        <v>4</v>
      </c>
      <c r="L51" s="12" t="str">
        <f>VLOOKUP(J230,Dados!$A$6:$B$21,2,FALSE)</f>
        <v>EQ 10</v>
      </c>
      <c r="N51" s="5" t="str">
        <f>VLOOKUP(P230,Dados!$A$6:$B$21,2,FALSE)</f>
        <v>EQ 5</v>
      </c>
      <c r="O51" s="15" t="s">
        <v>4</v>
      </c>
      <c r="P51" s="12" t="str">
        <f>VLOOKUP(N230,Dados!$A$6:$B$21,2,FALSE)</f>
        <v>EQ 11</v>
      </c>
      <c r="R51" s="5" t="str">
        <f>VLOOKUP(T230,Dados!$A$6:$B$21,2,FALSE)</f>
        <v>EQ 4</v>
      </c>
      <c r="S51" s="15" t="s">
        <v>4</v>
      </c>
      <c r="T51" s="12" t="str">
        <f>VLOOKUP(R230,Dados!$A$6:$B$21,2,FALSE)</f>
        <v>EQ 12</v>
      </c>
      <c r="V51" s="5" t="str">
        <f>VLOOKUP(X230,Dados!$A$6:$B$21,2,FALSE)</f>
        <v>EQ 3</v>
      </c>
      <c r="W51" s="15" t="s">
        <v>4</v>
      </c>
      <c r="X51" s="12" t="str">
        <f>VLOOKUP(V230,Dados!$A$6:$B$21,2,FALSE)</f>
        <v>EQ 13</v>
      </c>
      <c r="Y51" s="14"/>
      <c r="Z51" s="5" t="str">
        <f>VLOOKUP(AB230,Dados!$A$6:$B$21,2,FALSE)</f>
        <v>EQ 2</v>
      </c>
      <c r="AA51" s="15" t="s">
        <v>4</v>
      </c>
      <c r="AB51" s="12" t="str">
        <f>VLOOKUP(Z230,Dados!$A$6:$B$21,2,FALSE)</f>
        <v>EQ 14</v>
      </c>
      <c r="AC51" s="14"/>
      <c r="AD51" s="5" t="str">
        <f>VLOOKUP(AF230,Dados!$A$6:$B$21,2,FALSE)</f>
        <v>EQ 16</v>
      </c>
      <c r="AE51" s="15" t="s">
        <v>4</v>
      </c>
      <c r="AF51" s="12" t="str">
        <f>VLOOKUP(AD230,Dados!$A$6:$B$21,2,FALSE)</f>
        <v>EQ 15</v>
      </c>
      <c r="AG51" s="14"/>
    </row>
    <row r="52" ht="18.75" customHeight="1"/>
    <row r="53" spans="1:33" ht="18.75" customHeight="1">
      <c r="A53" s="17" t="s">
        <v>54</v>
      </c>
      <c r="B53" s="5" t="str">
        <f>VLOOKUP(B232,Dados!$A$6:$B$21,2,FALSE)</f>
        <v>EQ 1</v>
      </c>
      <c r="C53" s="15" t="s">
        <v>4</v>
      </c>
      <c r="D53" s="12" t="str">
        <f>VLOOKUP(D232,Dados!$A$6:$B$21,2,FALSE)</f>
        <v>EQ 7</v>
      </c>
      <c r="F53" s="5" t="str">
        <f>VLOOKUP(F232,Dados!$A$6:$B$21,2,FALSE)</f>
        <v>EQ 8</v>
      </c>
      <c r="G53" s="15" t="s">
        <v>4</v>
      </c>
      <c r="H53" s="12" t="str">
        <f>VLOOKUP(H232,Dados!$A$6:$B$21,2,FALSE)</f>
        <v>EQ 6</v>
      </c>
      <c r="J53" s="5" t="str">
        <f>VLOOKUP(J232,Dados!$A$6:$B$21,2,FALSE)</f>
        <v>EQ 9</v>
      </c>
      <c r="K53" s="15" t="s">
        <v>4</v>
      </c>
      <c r="L53" s="12" t="str">
        <f>VLOOKUP(L232,Dados!$A$6:$B$21,2,FALSE)</f>
        <v>EQ 5</v>
      </c>
      <c r="N53" s="5" t="str">
        <f>VLOOKUP(N232,Dados!$A$6:$B$21,2,FALSE)</f>
        <v>EQ 10</v>
      </c>
      <c r="O53" s="15" t="s">
        <v>4</v>
      </c>
      <c r="P53" s="12" t="str">
        <f>VLOOKUP(P232,Dados!$A$6:$B$21,2,FALSE)</f>
        <v>EQ 4</v>
      </c>
      <c r="R53" s="5" t="str">
        <f>VLOOKUP(R232,Dados!$A$6:$B$21,2,FALSE)</f>
        <v>EQ 11</v>
      </c>
      <c r="S53" s="15" t="s">
        <v>4</v>
      </c>
      <c r="T53" s="12" t="str">
        <f>VLOOKUP(T232,Dados!$A$6:$B$21,2,FALSE)</f>
        <v>EQ 3</v>
      </c>
      <c r="V53" s="5" t="str">
        <f>VLOOKUP(V232,Dados!$A$6:$B$21,2,FALSE)</f>
        <v>EQ 12</v>
      </c>
      <c r="W53" s="15" t="s">
        <v>4</v>
      </c>
      <c r="X53" s="12" t="str">
        <f>VLOOKUP(X232,Dados!$A$6:$B$21,2,FALSE)</f>
        <v>EQ 2</v>
      </c>
      <c r="Y53" s="14"/>
      <c r="Z53" s="5" t="str">
        <f>VLOOKUP(Z232,Dados!$A$6:$B$21,2,FALSE)</f>
        <v>EQ 13</v>
      </c>
      <c r="AA53" s="15" t="s">
        <v>4</v>
      </c>
      <c r="AB53" s="12" t="str">
        <f>VLOOKUP(AB232,Dados!$A$6:$B$21,2,FALSE)</f>
        <v>EQ 16</v>
      </c>
      <c r="AC53" s="14"/>
      <c r="AD53" s="5" t="str">
        <f>VLOOKUP(AD232,Dados!$A$6:$B$21,2,FALSE)</f>
        <v>EQ 14</v>
      </c>
      <c r="AE53" s="15" t="s">
        <v>4</v>
      </c>
      <c r="AF53" s="12" t="str">
        <f>VLOOKUP(AF232,Dados!$A$6:$B$21,2,FALSE)</f>
        <v>EQ 15</v>
      </c>
      <c r="AG53" s="14"/>
    </row>
    <row r="54" ht="18.75" customHeight="1"/>
    <row r="55" spans="1:33" ht="18.75" customHeight="1">
      <c r="A55" s="17" t="s">
        <v>55</v>
      </c>
      <c r="B55" s="5" t="str">
        <f>VLOOKUP(D234,Dados!$A$6:$B$21,2,FALSE)</f>
        <v>EQ 6</v>
      </c>
      <c r="C55" s="15" t="s">
        <v>4</v>
      </c>
      <c r="D55" s="12" t="str">
        <f>VLOOKUP(B234,Dados!$A$6:$B$21,2,FALSE)</f>
        <v>EQ 1</v>
      </c>
      <c r="F55" s="5" t="str">
        <f>VLOOKUP(H234,Dados!$A$6:$B$21,2,FALSE)</f>
        <v>EQ 5</v>
      </c>
      <c r="G55" s="15" t="s">
        <v>4</v>
      </c>
      <c r="H55" s="12" t="str">
        <f>VLOOKUP(F234,Dados!$A$6:$B$21,2,FALSE)</f>
        <v>EQ 7</v>
      </c>
      <c r="J55" s="5" t="str">
        <f>VLOOKUP(L234,Dados!$A$6:$B$21,2,FALSE)</f>
        <v>EQ 4</v>
      </c>
      <c r="K55" s="15" t="s">
        <v>4</v>
      </c>
      <c r="L55" s="12" t="str">
        <f>VLOOKUP(J234,Dados!$A$6:$B$21,2,FALSE)</f>
        <v>EQ 8</v>
      </c>
      <c r="N55" s="5" t="str">
        <f>VLOOKUP(P234,Dados!$A$6:$B$21,2,FALSE)</f>
        <v>EQ 3</v>
      </c>
      <c r="O55" s="15" t="s">
        <v>4</v>
      </c>
      <c r="P55" s="12" t="str">
        <f>VLOOKUP(N234,Dados!$A$6:$B$21,2,FALSE)</f>
        <v>EQ 9</v>
      </c>
      <c r="R55" s="5" t="str">
        <f>VLOOKUP(T234,Dados!$A$6:$B$21,2,FALSE)</f>
        <v>EQ 2</v>
      </c>
      <c r="S55" s="15" t="s">
        <v>4</v>
      </c>
      <c r="T55" s="12" t="str">
        <f>VLOOKUP(R234,Dados!$A$6:$B$21,2,FALSE)</f>
        <v>EQ 10</v>
      </c>
      <c r="V55" s="5" t="str">
        <f>VLOOKUP(X234,Dados!$A$6:$B$21,2,FALSE)</f>
        <v>EQ 16</v>
      </c>
      <c r="W55" s="15" t="s">
        <v>4</v>
      </c>
      <c r="X55" s="12" t="str">
        <f>VLOOKUP(V234,Dados!$A$6:$B$21,2,FALSE)</f>
        <v>EQ 11</v>
      </c>
      <c r="Y55" s="14"/>
      <c r="Z55" s="5" t="str">
        <f>VLOOKUP(AB234,Dados!$A$6:$B$21,2,FALSE)</f>
        <v>EQ 15</v>
      </c>
      <c r="AA55" s="15" t="s">
        <v>4</v>
      </c>
      <c r="AB55" s="12" t="str">
        <f>VLOOKUP(Z234,Dados!$A$6:$B$21,2,FALSE)</f>
        <v>EQ 12</v>
      </c>
      <c r="AC55" s="14"/>
      <c r="AD55" s="5" t="str">
        <f>VLOOKUP(AF234,Dados!$A$6:$B$21,2,FALSE)</f>
        <v>EQ 14</v>
      </c>
      <c r="AE55" s="15" t="s">
        <v>4</v>
      </c>
      <c r="AF55" s="12" t="str">
        <f>VLOOKUP(AD234,Dados!$A$6:$B$21,2,FALSE)</f>
        <v>EQ 13</v>
      </c>
      <c r="AG55" s="14"/>
    </row>
    <row r="56" ht="18.75" customHeight="1"/>
    <row r="57" spans="1:33" ht="18.75" customHeight="1">
      <c r="A57" s="17" t="s">
        <v>56</v>
      </c>
      <c r="B57" s="5" t="str">
        <f>VLOOKUP(B236,Dados!$A$6:$B$21,2,FALSE)</f>
        <v>EQ 1</v>
      </c>
      <c r="C57" s="15" t="s">
        <v>4</v>
      </c>
      <c r="D57" s="12" t="str">
        <f>VLOOKUP(D236,Dados!$A$6:$B$21,2,FALSE)</f>
        <v>EQ 5</v>
      </c>
      <c r="F57" s="5" t="str">
        <f>VLOOKUP(F236,Dados!$A$6:$B$21,2,FALSE)</f>
        <v>EQ 6</v>
      </c>
      <c r="G57" s="15" t="s">
        <v>4</v>
      </c>
      <c r="H57" s="12" t="str">
        <f>VLOOKUP(H236,Dados!$A$6:$B$21,2,FALSE)</f>
        <v>EQ 4</v>
      </c>
      <c r="J57" s="5" t="str">
        <f>VLOOKUP(J236,Dados!$A$6:$B$21,2,FALSE)</f>
        <v>EQ 7</v>
      </c>
      <c r="K57" s="15" t="s">
        <v>4</v>
      </c>
      <c r="L57" s="12" t="str">
        <f>VLOOKUP(L236,Dados!$A$6:$B$21,2,FALSE)</f>
        <v>EQ 3</v>
      </c>
      <c r="N57" s="5" t="str">
        <f>VLOOKUP(N236,Dados!$A$6:$B$21,2,FALSE)</f>
        <v>EQ 8</v>
      </c>
      <c r="O57" s="15" t="s">
        <v>4</v>
      </c>
      <c r="P57" s="12" t="str">
        <f>VLOOKUP(P236,Dados!$A$6:$B$21,2,FALSE)</f>
        <v>EQ 2</v>
      </c>
      <c r="R57" s="5" t="str">
        <f>VLOOKUP(R236,Dados!$A$6:$B$21,2,FALSE)</f>
        <v>EQ 9</v>
      </c>
      <c r="S57" s="15" t="s">
        <v>4</v>
      </c>
      <c r="T57" s="12" t="str">
        <f>VLOOKUP(T236,Dados!$A$6:$B$21,2,FALSE)</f>
        <v>EQ 16</v>
      </c>
      <c r="V57" s="5" t="str">
        <f>VLOOKUP(V236,Dados!$A$6:$B$21,2,FALSE)</f>
        <v>EQ 10</v>
      </c>
      <c r="W57" s="15" t="s">
        <v>4</v>
      </c>
      <c r="X57" s="12" t="str">
        <f>VLOOKUP(X236,Dados!$A$6:$B$21,2,FALSE)</f>
        <v>EQ 15</v>
      </c>
      <c r="Z57" s="5" t="str">
        <f>VLOOKUP(Z236,Dados!$A$6:$B$21,2,FALSE)</f>
        <v>EQ 11</v>
      </c>
      <c r="AA57" s="15" t="s">
        <v>4</v>
      </c>
      <c r="AB57" s="12" t="str">
        <f>VLOOKUP(AB236,Dados!$A$6:$B$21,2,FALSE)</f>
        <v>EQ 14</v>
      </c>
      <c r="AD57" s="5" t="str">
        <f>VLOOKUP(AD236,Dados!$A$6:$B$21,2,FALSE)</f>
        <v>EQ 12</v>
      </c>
      <c r="AE57" s="15" t="s">
        <v>4</v>
      </c>
      <c r="AF57" s="12" t="str">
        <f>VLOOKUP(AF236,Dados!$A$6:$B$21,2,FALSE)</f>
        <v>EQ 13</v>
      </c>
      <c r="AG57" s="14"/>
    </row>
    <row r="58" ht="18.75" customHeight="1"/>
    <row r="59" spans="1:33" ht="18.75" customHeight="1">
      <c r="A59" s="17" t="s">
        <v>57</v>
      </c>
      <c r="B59" s="5" t="str">
        <f>VLOOKUP(D238,Dados!$A$6:$B$21,2,FALSE)</f>
        <v>EQ 4</v>
      </c>
      <c r="C59" s="15" t="s">
        <v>4</v>
      </c>
      <c r="D59" s="12" t="str">
        <f>VLOOKUP(B238,Dados!$A$6:$B$21,2,FALSE)</f>
        <v>EQ 1</v>
      </c>
      <c r="F59" s="5" t="str">
        <f>VLOOKUP(H238,Dados!$A$6:$B$21,2,FALSE)</f>
        <v>EQ 3</v>
      </c>
      <c r="G59" s="15" t="s">
        <v>4</v>
      </c>
      <c r="H59" s="12" t="str">
        <f>VLOOKUP(F238,Dados!$A$6:$B$21,2,FALSE)</f>
        <v>EQ 5</v>
      </c>
      <c r="J59" s="5" t="str">
        <f>VLOOKUP(L238,Dados!$A$6:$B$21,2,FALSE)</f>
        <v>EQ 2</v>
      </c>
      <c r="K59" s="15" t="s">
        <v>4</v>
      </c>
      <c r="L59" s="12" t="str">
        <f>VLOOKUP(J238,Dados!$A$6:$B$21,2,FALSE)</f>
        <v>EQ 6</v>
      </c>
      <c r="N59" s="5" t="str">
        <f>VLOOKUP(P238,Dados!$A$6:$B$21,2,FALSE)</f>
        <v>EQ 16</v>
      </c>
      <c r="O59" s="15" t="s">
        <v>4</v>
      </c>
      <c r="P59" s="12" t="str">
        <f>VLOOKUP(N238,Dados!$A$6:$B$21,2,FALSE)</f>
        <v>EQ 7</v>
      </c>
      <c r="R59" s="5" t="str">
        <f>VLOOKUP(T238,Dados!$A$6:$B$21,2,FALSE)</f>
        <v>EQ 15</v>
      </c>
      <c r="S59" s="15" t="s">
        <v>4</v>
      </c>
      <c r="T59" s="12" t="str">
        <f>VLOOKUP(R238,Dados!$A$6:$B$21,2,FALSE)</f>
        <v>EQ 8</v>
      </c>
      <c r="V59" s="5" t="str">
        <f>VLOOKUP(X238,Dados!$A$6:$B$21,2,FALSE)</f>
        <v>EQ 14</v>
      </c>
      <c r="W59" s="15" t="s">
        <v>4</v>
      </c>
      <c r="X59" s="12" t="str">
        <f>VLOOKUP(V238,Dados!$A$6:$B$21,2,FALSE)</f>
        <v>EQ 9</v>
      </c>
      <c r="Y59" s="14"/>
      <c r="Z59" s="5" t="str">
        <f>VLOOKUP(AB238,Dados!$A$6:$B$21,2,FALSE)</f>
        <v>EQ 13</v>
      </c>
      <c r="AA59" s="15" t="s">
        <v>4</v>
      </c>
      <c r="AB59" s="12" t="str">
        <f>VLOOKUP(Z238,Dados!$A$6:$B$21,2,FALSE)</f>
        <v>EQ 10</v>
      </c>
      <c r="AC59" s="14"/>
      <c r="AD59" s="5" t="str">
        <f>VLOOKUP(AF238,Dados!$A$6:$B$21,2,FALSE)</f>
        <v>EQ 12</v>
      </c>
      <c r="AE59" s="15" t="s">
        <v>4</v>
      </c>
      <c r="AF59" s="12" t="str">
        <f>VLOOKUP(AD238,Dados!$A$6:$B$21,2,FALSE)</f>
        <v>EQ 11</v>
      </c>
      <c r="AG59" s="14"/>
    </row>
    <row r="60" ht="18.75" customHeight="1"/>
    <row r="61" spans="1:33" ht="18.75" customHeight="1">
      <c r="A61" s="17" t="s">
        <v>58</v>
      </c>
      <c r="B61" s="5" t="str">
        <f>VLOOKUP(B240,Dados!$A$6:$B$21,2,FALSE)</f>
        <v>EQ 1</v>
      </c>
      <c r="C61" s="15" t="s">
        <v>4</v>
      </c>
      <c r="D61" s="12" t="str">
        <f>VLOOKUP(D240,Dados!$A$6:$B$21,2,FALSE)</f>
        <v>EQ 3</v>
      </c>
      <c r="F61" s="5" t="str">
        <f>VLOOKUP(F240,Dados!$A$6:$B$21,2,FALSE)</f>
        <v>EQ 4</v>
      </c>
      <c r="G61" s="15" t="s">
        <v>4</v>
      </c>
      <c r="H61" s="12" t="str">
        <f>VLOOKUP(H240,Dados!$A$6:$B$21,2,FALSE)</f>
        <v>EQ 2</v>
      </c>
      <c r="J61" s="5" t="str">
        <f>VLOOKUP(J240,Dados!$A$6:$B$21,2,FALSE)</f>
        <v>EQ 5</v>
      </c>
      <c r="K61" s="15" t="s">
        <v>4</v>
      </c>
      <c r="L61" s="12" t="str">
        <f>VLOOKUP(L240,Dados!$A$6:$B$21,2,FALSE)</f>
        <v>EQ 16</v>
      </c>
      <c r="N61" s="5" t="str">
        <f>VLOOKUP(N240,Dados!$A$6:$B$21,2,FALSE)</f>
        <v>EQ 6</v>
      </c>
      <c r="O61" s="15" t="s">
        <v>4</v>
      </c>
      <c r="P61" s="12" t="str">
        <f>VLOOKUP(P240,Dados!$A$6:$B$21,2,FALSE)</f>
        <v>EQ 15</v>
      </c>
      <c r="R61" s="5" t="str">
        <f>VLOOKUP(R240,Dados!$A$6:$B$21,2,FALSE)</f>
        <v>EQ 7</v>
      </c>
      <c r="S61" s="15" t="s">
        <v>4</v>
      </c>
      <c r="T61" s="12" t="str">
        <f>VLOOKUP(T240,Dados!$A$6:$B$21,2,FALSE)</f>
        <v>EQ 14</v>
      </c>
      <c r="V61" s="5" t="str">
        <f>VLOOKUP(V240,Dados!$A$6:$B$21,2,FALSE)</f>
        <v>EQ 8</v>
      </c>
      <c r="W61" s="15" t="s">
        <v>4</v>
      </c>
      <c r="X61" s="12" t="str">
        <f>VLOOKUP(X240,Dados!$A$6:$B$21,2,FALSE)</f>
        <v>EQ 13</v>
      </c>
      <c r="Z61" s="5" t="str">
        <f>VLOOKUP(Z240,Dados!$A$6:$B$21,2,FALSE)</f>
        <v>EQ 9</v>
      </c>
      <c r="AA61" s="15" t="s">
        <v>4</v>
      </c>
      <c r="AB61" s="12" t="str">
        <f>VLOOKUP(AB240,Dados!$A$6:$B$21,2,FALSE)</f>
        <v>EQ 12</v>
      </c>
      <c r="AD61" s="5" t="str">
        <f>VLOOKUP(AD240,Dados!$A$6:$B$21,2,FALSE)</f>
        <v>EQ 10</v>
      </c>
      <c r="AE61" s="15" t="s">
        <v>4</v>
      </c>
      <c r="AF61" s="12" t="str">
        <f>VLOOKUP(AF240,Dados!$A$6:$B$21,2,FALSE)</f>
        <v>EQ 11</v>
      </c>
      <c r="AG61" s="14"/>
    </row>
    <row r="62" ht="18.75" customHeight="1"/>
    <row r="63" spans="1:33" ht="18.75" customHeight="1">
      <c r="A63" s="17" t="s">
        <v>59</v>
      </c>
      <c r="B63" s="5" t="str">
        <f>VLOOKUP(D242,Dados!$A$6:$B$21,2,FALSE)</f>
        <v>EQ 2</v>
      </c>
      <c r="C63" s="15" t="s">
        <v>4</v>
      </c>
      <c r="D63" s="12" t="str">
        <f>VLOOKUP(B242,Dados!$A$6:$B$21,2,FALSE)</f>
        <v>EQ 1</v>
      </c>
      <c r="F63" s="5" t="str">
        <f>VLOOKUP(H242,Dados!$A$6:$B$21,2,FALSE)</f>
        <v>EQ 16</v>
      </c>
      <c r="G63" s="15" t="s">
        <v>4</v>
      </c>
      <c r="H63" s="12" t="str">
        <f>VLOOKUP(F242,Dados!$A$6:$B$21,2,FALSE)</f>
        <v>EQ 3</v>
      </c>
      <c r="J63" s="5" t="str">
        <f>VLOOKUP(L242,Dados!$A$6:$B$21,2,FALSE)</f>
        <v>EQ 15</v>
      </c>
      <c r="K63" s="15" t="s">
        <v>4</v>
      </c>
      <c r="L63" s="12" t="str">
        <f>VLOOKUP(J242,Dados!$A$6:$B$21,2,FALSE)</f>
        <v>EQ 4</v>
      </c>
      <c r="N63" s="5" t="str">
        <f>VLOOKUP(P242,Dados!$A$6:$B$21,2,FALSE)</f>
        <v>EQ 14</v>
      </c>
      <c r="O63" s="15" t="s">
        <v>4</v>
      </c>
      <c r="P63" s="12" t="str">
        <f>VLOOKUP(N242,Dados!$A$6:$B$21,2,FALSE)</f>
        <v>EQ 5</v>
      </c>
      <c r="R63" s="5" t="str">
        <f>VLOOKUP(T242,Dados!$A$6:$B$21,2,FALSE)</f>
        <v>EQ 13</v>
      </c>
      <c r="S63" s="15" t="s">
        <v>4</v>
      </c>
      <c r="T63" s="12" t="str">
        <f>VLOOKUP(R242,Dados!$A$6:$B$21,2,FALSE)</f>
        <v>EQ 6</v>
      </c>
      <c r="V63" s="5" t="str">
        <f>VLOOKUP(X242,Dados!$A$6:$B$21,2,FALSE)</f>
        <v>EQ 12</v>
      </c>
      <c r="W63" s="15" t="s">
        <v>4</v>
      </c>
      <c r="X63" s="12" t="str">
        <f>VLOOKUP(V242,Dados!$A$6:$B$21,2,FALSE)</f>
        <v>EQ 7</v>
      </c>
      <c r="Y63" s="14"/>
      <c r="Z63" s="5" t="str">
        <f>VLOOKUP(AB242,Dados!$A$6:$B$21,2,FALSE)</f>
        <v>EQ 11</v>
      </c>
      <c r="AA63" s="15" t="s">
        <v>4</v>
      </c>
      <c r="AB63" s="12" t="str">
        <f>VLOOKUP(Z242,Dados!$A$6:$B$21,2,FALSE)</f>
        <v>EQ 8</v>
      </c>
      <c r="AC63" s="14"/>
      <c r="AD63" s="5" t="str">
        <f>VLOOKUP(AF242,Dados!$A$6:$B$21,2,FALSE)</f>
        <v>EQ 10</v>
      </c>
      <c r="AE63" s="15" t="s">
        <v>4</v>
      </c>
      <c r="AF63" s="12" t="str">
        <f>VLOOKUP(AD242,Dados!$A$6:$B$21,2,FALSE)</f>
        <v>EQ 9</v>
      </c>
      <c r="AG63" s="14"/>
    </row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spans="1:35" ht="18.75" customHeight="1">
      <c r="A180" s="41" t="s">
        <v>1</v>
      </c>
      <c r="B180" s="38"/>
      <c r="C180" s="39"/>
      <c r="D180" s="40"/>
      <c r="E180" s="39"/>
      <c r="F180" s="38"/>
      <c r="G180" s="39"/>
      <c r="H180" s="40"/>
      <c r="I180" s="39"/>
      <c r="J180" s="28"/>
      <c r="K180" s="6"/>
      <c r="L180" s="33"/>
      <c r="M180" s="6"/>
      <c r="N180" s="28"/>
      <c r="O180" s="6"/>
      <c r="P180" s="33"/>
      <c r="Q180" s="6"/>
      <c r="R180" s="28"/>
      <c r="S180" s="6"/>
      <c r="T180" s="33"/>
      <c r="U180" s="6"/>
      <c r="V180" s="28"/>
      <c r="W180" s="6"/>
      <c r="X180" s="33"/>
      <c r="Y180" s="6"/>
      <c r="Z180" s="28"/>
      <c r="AA180" s="6"/>
      <c r="AB180" s="33"/>
      <c r="AC180" s="6"/>
      <c r="AD180" s="28"/>
      <c r="AE180" s="6"/>
      <c r="AF180" s="33"/>
      <c r="AI180" s="18"/>
    </row>
    <row r="181" spans="1:35" ht="18.75" customHeight="1">
      <c r="A181" s="37" t="s">
        <v>35</v>
      </c>
      <c r="B181" s="38"/>
      <c r="C181" s="39"/>
      <c r="D181" s="40"/>
      <c r="E181" s="39"/>
      <c r="F181" s="38"/>
      <c r="G181" s="39"/>
      <c r="H181" s="40"/>
      <c r="I181" s="39"/>
      <c r="J181" s="28"/>
      <c r="K181" s="6"/>
      <c r="L181" s="33"/>
      <c r="M181" s="6"/>
      <c r="N181" s="28"/>
      <c r="O181" s="6"/>
      <c r="P181" s="33"/>
      <c r="Q181" s="6"/>
      <c r="R181" s="28"/>
      <c r="S181" s="6"/>
      <c r="T181" s="33"/>
      <c r="U181" s="6"/>
      <c r="V181" s="28"/>
      <c r="W181" s="6"/>
      <c r="X181" s="33"/>
      <c r="Y181" s="6"/>
      <c r="Z181" s="28"/>
      <c r="AA181" s="6"/>
      <c r="AB181" s="33"/>
      <c r="AC181" s="6"/>
      <c r="AD181" s="28"/>
      <c r="AE181" s="6"/>
      <c r="AF181" s="33"/>
      <c r="AI181" s="18"/>
    </row>
    <row r="182" spans="1:35" ht="18.75" customHeight="1">
      <c r="A182" s="19"/>
      <c r="B182" s="28"/>
      <c r="C182" s="20" t="s">
        <v>67</v>
      </c>
      <c r="D182" s="35"/>
      <c r="E182" s="21"/>
      <c r="F182" s="31"/>
      <c r="G182" s="20" t="s">
        <v>68</v>
      </c>
      <c r="H182" s="35"/>
      <c r="I182" s="21"/>
      <c r="J182" s="31"/>
      <c r="K182" s="20" t="s">
        <v>61</v>
      </c>
      <c r="L182" s="35"/>
      <c r="M182" s="21"/>
      <c r="N182" s="31"/>
      <c r="O182" s="20" t="s">
        <v>62</v>
      </c>
      <c r="P182" s="35"/>
      <c r="Q182" s="21"/>
      <c r="R182" s="31"/>
      <c r="S182" s="20" t="s">
        <v>63</v>
      </c>
      <c r="T182" s="35"/>
      <c r="U182" s="21"/>
      <c r="V182" s="31"/>
      <c r="W182" s="20" t="s">
        <v>64</v>
      </c>
      <c r="X182" s="35"/>
      <c r="Y182" s="21"/>
      <c r="Z182" s="31"/>
      <c r="AA182" s="22" t="s">
        <v>65</v>
      </c>
      <c r="AB182" s="35"/>
      <c r="AC182" s="21"/>
      <c r="AD182" s="31"/>
      <c r="AE182" s="22" t="s">
        <v>66</v>
      </c>
      <c r="AF182" s="33"/>
      <c r="AI182" s="18"/>
    </row>
    <row r="183" spans="1:32" ht="18.75" customHeight="1">
      <c r="A183" s="6"/>
      <c r="B183" s="28"/>
      <c r="C183" s="6"/>
      <c r="D183" s="33"/>
      <c r="E183" s="6"/>
      <c r="F183" s="28"/>
      <c r="G183" s="6"/>
      <c r="H183" s="33"/>
      <c r="I183" s="6"/>
      <c r="J183" s="28"/>
      <c r="K183" s="6"/>
      <c r="L183" s="33"/>
      <c r="M183" s="6"/>
      <c r="N183" s="28"/>
      <c r="O183" s="6"/>
      <c r="P183" s="33"/>
      <c r="Q183" s="6"/>
      <c r="R183" s="28"/>
      <c r="S183" s="6"/>
      <c r="T183" s="33"/>
      <c r="U183" s="6"/>
      <c r="V183" s="28"/>
      <c r="W183" s="6"/>
      <c r="X183" s="33"/>
      <c r="Y183" s="6"/>
      <c r="Z183" s="28"/>
      <c r="AA183" s="6"/>
      <c r="AB183" s="33"/>
      <c r="AC183" s="6"/>
      <c r="AD183" s="28"/>
      <c r="AE183" s="6"/>
      <c r="AF183" s="33"/>
    </row>
    <row r="184" spans="1:32" ht="18.75" customHeight="1">
      <c r="A184" s="23" t="s">
        <v>22</v>
      </c>
      <c r="B184" s="29">
        <v>1</v>
      </c>
      <c r="C184" s="24" t="s">
        <v>4</v>
      </c>
      <c r="D184" s="24">
        <f>Dados!$B$4</f>
        <v>16</v>
      </c>
      <c r="E184" s="25"/>
      <c r="F184" s="29">
        <v>2</v>
      </c>
      <c r="G184" s="24" t="s">
        <v>4</v>
      </c>
      <c r="H184" s="24">
        <f>Dados!$B$4-1</f>
        <v>15</v>
      </c>
      <c r="I184" s="25"/>
      <c r="J184" s="29">
        <v>3</v>
      </c>
      <c r="K184" s="24" t="s">
        <v>4</v>
      </c>
      <c r="L184" s="24">
        <f>Dados!$B$4-2</f>
        <v>14</v>
      </c>
      <c r="M184" s="25"/>
      <c r="N184" s="29">
        <v>4</v>
      </c>
      <c r="O184" s="24" t="s">
        <v>4</v>
      </c>
      <c r="P184" s="24">
        <f>Dados!$B$4-3</f>
        <v>13</v>
      </c>
      <c r="Q184" s="25"/>
      <c r="R184" s="29">
        <v>5</v>
      </c>
      <c r="S184" s="24" t="s">
        <v>4</v>
      </c>
      <c r="T184" s="24">
        <f>Dados!$B$4-4</f>
        <v>12</v>
      </c>
      <c r="U184" s="25"/>
      <c r="V184" s="29">
        <v>6</v>
      </c>
      <c r="W184" s="24" t="s">
        <v>4</v>
      </c>
      <c r="X184" s="24">
        <f>Dados!$B$4-5</f>
        <v>11</v>
      </c>
      <c r="Y184" s="7"/>
      <c r="Z184" s="29">
        <v>7</v>
      </c>
      <c r="AA184" s="24" t="s">
        <v>4</v>
      </c>
      <c r="AB184" s="24">
        <f>Dados!$B$4-6</f>
        <v>10</v>
      </c>
      <c r="AC184" s="7"/>
      <c r="AD184" s="29">
        <v>8</v>
      </c>
      <c r="AE184" s="24" t="s">
        <v>4</v>
      </c>
      <c r="AF184" s="24">
        <f>Dados!$B$4-7</f>
        <v>9</v>
      </c>
    </row>
    <row r="185" spans="1:32" ht="18.75" customHeight="1">
      <c r="A185" s="6"/>
      <c r="B185" s="30"/>
      <c r="C185" s="25"/>
      <c r="D185" s="36"/>
      <c r="E185" s="25"/>
      <c r="F185" s="30"/>
      <c r="G185" s="25"/>
      <c r="H185" s="36"/>
      <c r="I185" s="25"/>
      <c r="J185" s="30"/>
      <c r="K185" s="25"/>
      <c r="L185" s="36"/>
      <c r="M185" s="25"/>
      <c r="N185" s="30"/>
      <c r="O185" s="25"/>
      <c r="P185" s="36"/>
      <c r="Q185" s="25"/>
      <c r="R185" s="30"/>
      <c r="S185" s="25"/>
      <c r="T185" s="36"/>
      <c r="U185" s="25"/>
      <c r="V185" s="30"/>
      <c r="W185" s="25"/>
      <c r="X185" s="36"/>
      <c r="Y185" s="25"/>
      <c r="Z185" s="30"/>
      <c r="AA185" s="25"/>
      <c r="AB185" s="36"/>
      <c r="AC185" s="25"/>
      <c r="AD185" s="30"/>
      <c r="AE185" s="25"/>
      <c r="AF185" s="36"/>
    </row>
    <row r="186" spans="1:32" ht="18.75" customHeight="1">
      <c r="A186" s="23" t="s">
        <v>7</v>
      </c>
      <c r="B186" s="29">
        <f>IF($A$1=2,1,IF(B184-1&lt;1,Dados!$B$4,B184-1))</f>
        <v>1</v>
      </c>
      <c r="C186" s="24" t="s">
        <v>4</v>
      </c>
      <c r="D186" s="24">
        <f>IF(D184-1&lt;$A$1,Dados!$B$4,D184-1)</f>
        <v>15</v>
      </c>
      <c r="E186" s="25"/>
      <c r="F186" s="29">
        <f>IF(F184-1&lt;$A$1,Dados!$B$4,F184-1)</f>
        <v>16</v>
      </c>
      <c r="G186" s="24" t="s">
        <v>4</v>
      </c>
      <c r="H186" s="24">
        <f>IF(H184-1&lt;$A$1,Dados!$B$4,H184-1)</f>
        <v>14</v>
      </c>
      <c r="I186" s="25"/>
      <c r="J186" s="29">
        <f>IF(J184-1&lt;$A$1,Dados!$B$4,J184-1)</f>
        <v>2</v>
      </c>
      <c r="K186" s="24" t="s">
        <v>4</v>
      </c>
      <c r="L186" s="24">
        <f>IF(L184-1&lt;$A$1,Dados!$B$4,L184-1)</f>
        <v>13</v>
      </c>
      <c r="M186" s="25"/>
      <c r="N186" s="29">
        <f>IF(N184-1&lt;$A$1,Dados!$B$4,N184-1)</f>
        <v>3</v>
      </c>
      <c r="O186" s="24" t="s">
        <v>4</v>
      </c>
      <c r="P186" s="24">
        <f>IF(P184-1&lt;$A$1,Dados!$B$4,P184-1)</f>
        <v>12</v>
      </c>
      <c r="Q186" s="25"/>
      <c r="R186" s="29">
        <f>IF(R184-1&lt;$A$1,Dados!$B$4,R184-1)</f>
        <v>4</v>
      </c>
      <c r="S186" s="24" t="s">
        <v>4</v>
      </c>
      <c r="T186" s="24">
        <f>IF(T184-1&lt;$A$1,Dados!$B$4,T184-1)</f>
        <v>11</v>
      </c>
      <c r="U186" s="25"/>
      <c r="V186" s="29">
        <f>IF(V184-1&lt;$A$1,Dados!$B$4,V184-1)</f>
        <v>5</v>
      </c>
      <c r="W186" s="24" t="s">
        <v>4</v>
      </c>
      <c r="X186" s="24">
        <f>IF(X184-1&lt;$A$1,Dados!$B$4,X184-1)</f>
        <v>10</v>
      </c>
      <c r="Y186" s="7"/>
      <c r="Z186" s="29">
        <f>IF(Z184-1&lt;$A$1,Dados!$B$4,Z184-1)</f>
        <v>6</v>
      </c>
      <c r="AA186" s="24" t="s">
        <v>4</v>
      </c>
      <c r="AB186" s="24">
        <f>IF(AB184-1&lt;$A$1,Dados!$B$4,AB184-1)</f>
        <v>9</v>
      </c>
      <c r="AC186" s="7"/>
      <c r="AD186" s="29">
        <f>IF(AD184-1&lt;$A$1,Dados!$B$4,AD184-1)</f>
        <v>7</v>
      </c>
      <c r="AE186" s="24" t="s">
        <v>4</v>
      </c>
      <c r="AF186" s="24">
        <f>IF(AF184-1&lt;$A$1,Dados!$B$4,AF184-1)</f>
        <v>8</v>
      </c>
    </row>
    <row r="187" spans="1:32" ht="18.75" customHeight="1">
      <c r="A187" s="6"/>
      <c r="B187" s="30"/>
      <c r="C187" s="25"/>
      <c r="D187" s="36"/>
      <c r="E187" s="25"/>
      <c r="F187" s="30"/>
      <c r="G187" s="25"/>
      <c r="H187" s="36"/>
      <c r="I187" s="25"/>
      <c r="J187" s="30"/>
      <c r="K187" s="25"/>
      <c r="L187" s="36"/>
      <c r="M187" s="25"/>
      <c r="N187" s="30"/>
      <c r="O187" s="25"/>
      <c r="P187" s="36"/>
      <c r="Q187" s="25"/>
      <c r="R187" s="30"/>
      <c r="S187" s="25"/>
      <c r="T187" s="36"/>
      <c r="U187" s="25"/>
      <c r="V187" s="30"/>
      <c r="W187" s="25"/>
      <c r="X187" s="36"/>
      <c r="Y187" s="25"/>
      <c r="Z187" s="30"/>
      <c r="AA187" s="25"/>
      <c r="AB187" s="36"/>
      <c r="AC187" s="25"/>
      <c r="AD187" s="30"/>
      <c r="AE187" s="25"/>
      <c r="AF187" s="36"/>
    </row>
    <row r="188" spans="1:32" ht="18.75" customHeight="1">
      <c r="A188" s="23" t="s">
        <v>10</v>
      </c>
      <c r="B188" s="29">
        <f>IF($A$1=2,1,IF(B186-1&lt;1,Dados!$B$4,B186-1))</f>
        <v>1</v>
      </c>
      <c r="C188" s="24" t="s">
        <v>4</v>
      </c>
      <c r="D188" s="24">
        <f>IF(D186-1&lt;$A$1,Dados!$B$4,D186-1)</f>
        <v>14</v>
      </c>
      <c r="E188" s="25"/>
      <c r="F188" s="29">
        <f>IF(F186-1&lt;$A$1,Dados!$B$4,F186-1)</f>
        <v>15</v>
      </c>
      <c r="G188" s="24" t="s">
        <v>4</v>
      </c>
      <c r="H188" s="24">
        <f>IF(H186-1&lt;$A$1,Dados!$B$4,H186-1)</f>
        <v>13</v>
      </c>
      <c r="I188" s="25"/>
      <c r="J188" s="29">
        <f>IF(J186-1&lt;$A$1,Dados!$B$4,J186-1)</f>
        <v>16</v>
      </c>
      <c r="K188" s="24" t="s">
        <v>4</v>
      </c>
      <c r="L188" s="24">
        <f>IF(L186-1&lt;$A$1,Dados!$B$4,L186-1)</f>
        <v>12</v>
      </c>
      <c r="M188" s="25"/>
      <c r="N188" s="29">
        <f>IF(N186-1&lt;$A$1,Dados!$B$4,N186-1)</f>
        <v>2</v>
      </c>
      <c r="O188" s="24" t="s">
        <v>4</v>
      </c>
      <c r="P188" s="24">
        <f>IF(P186-1&lt;$A$1,Dados!$B$4,P186-1)</f>
        <v>11</v>
      </c>
      <c r="Q188" s="25"/>
      <c r="R188" s="29">
        <f>IF(R186-1&lt;$A$1,Dados!$B$4,R186-1)</f>
        <v>3</v>
      </c>
      <c r="S188" s="24" t="s">
        <v>4</v>
      </c>
      <c r="T188" s="24">
        <f>IF(T186-1&lt;$A$1,Dados!$B$4,T186-1)</f>
        <v>10</v>
      </c>
      <c r="U188" s="25"/>
      <c r="V188" s="29">
        <f>IF(V186-1&lt;$A$1,Dados!$B$4,V186-1)</f>
        <v>4</v>
      </c>
      <c r="W188" s="24" t="s">
        <v>4</v>
      </c>
      <c r="X188" s="24">
        <f>IF(X186-1&lt;$A$1,Dados!$B$4,X186-1)</f>
        <v>9</v>
      </c>
      <c r="Y188" s="7"/>
      <c r="Z188" s="29">
        <f>IF(Z186-1&lt;$A$1,Dados!$B$4,Z186-1)</f>
        <v>5</v>
      </c>
      <c r="AA188" s="24" t="s">
        <v>4</v>
      </c>
      <c r="AB188" s="24">
        <f>IF(AB186-1&lt;$A$1,Dados!$B$4,AB186-1)</f>
        <v>8</v>
      </c>
      <c r="AC188" s="7"/>
      <c r="AD188" s="29">
        <f>IF(AD186-1&lt;$A$1,Dados!$B$4,AD186-1)</f>
        <v>6</v>
      </c>
      <c r="AE188" s="24" t="s">
        <v>4</v>
      </c>
      <c r="AF188" s="24">
        <f>IF(AF186-1&lt;$A$1,Dados!$B$4,AF186-1)</f>
        <v>7</v>
      </c>
    </row>
    <row r="189" spans="1:32" ht="18.75" customHeight="1">
      <c r="A189" s="6"/>
      <c r="B189" s="30"/>
      <c r="C189" s="25"/>
      <c r="D189" s="36"/>
      <c r="E189" s="25"/>
      <c r="F189" s="30"/>
      <c r="G189" s="25"/>
      <c r="H189" s="36"/>
      <c r="I189" s="25"/>
      <c r="J189" s="30"/>
      <c r="K189" s="25"/>
      <c r="L189" s="36"/>
      <c r="M189" s="25"/>
      <c r="N189" s="30"/>
      <c r="O189" s="25"/>
      <c r="P189" s="36"/>
      <c r="Q189" s="25"/>
      <c r="R189" s="30"/>
      <c r="S189" s="25"/>
      <c r="T189" s="36"/>
      <c r="U189" s="25"/>
      <c r="V189" s="30"/>
      <c r="W189" s="25"/>
      <c r="X189" s="36"/>
      <c r="Y189" s="25"/>
      <c r="Z189" s="30"/>
      <c r="AA189" s="25"/>
      <c r="AB189" s="36"/>
      <c r="AC189" s="25"/>
      <c r="AD189" s="30"/>
      <c r="AE189" s="25"/>
      <c r="AF189" s="36"/>
    </row>
    <row r="190" spans="1:32" ht="18.75" customHeight="1">
      <c r="A190" s="23" t="s">
        <v>13</v>
      </c>
      <c r="B190" s="29">
        <f>IF($A$1=2,1,IF(B188-1&lt;1,Dados!$B$4,B188-1))</f>
        <v>1</v>
      </c>
      <c r="C190" s="24" t="s">
        <v>4</v>
      </c>
      <c r="D190" s="24">
        <f>IF(D188-1&lt;$A$1,Dados!$B$4,D188-1)</f>
        <v>13</v>
      </c>
      <c r="E190" s="25"/>
      <c r="F190" s="29">
        <f>IF(F188-1&lt;$A$1,Dados!$B$4,F188-1)</f>
        <v>14</v>
      </c>
      <c r="G190" s="24" t="s">
        <v>4</v>
      </c>
      <c r="H190" s="24">
        <f>IF(H188-1&lt;$A$1,Dados!$B$4,H188-1)</f>
        <v>12</v>
      </c>
      <c r="I190" s="25"/>
      <c r="J190" s="29">
        <f>IF(J188-1&lt;$A$1,Dados!$B$4,J188-1)</f>
        <v>15</v>
      </c>
      <c r="K190" s="24" t="s">
        <v>4</v>
      </c>
      <c r="L190" s="24">
        <f>IF(L188-1&lt;$A$1,Dados!$B$4,L188-1)</f>
        <v>11</v>
      </c>
      <c r="M190" s="25"/>
      <c r="N190" s="29">
        <f>IF(N188-1&lt;$A$1,Dados!$B$4,N188-1)</f>
        <v>16</v>
      </c>
      <c r="O190" s="24" t="s">
        <v>4</v>
      </c>
      <c r="P190" s="24">
        <f>IF(P188-1&lt;$A$1,Dados!$B$4,P188-1)</f>
        <v>10</v>
      </c>
      <c r="Q190" s="25"/>
      <c r="R190" s="29">
        <f>IF(R188-1&lt;$A$1,Dados!$B$4,R188-1)</f>
        <v>2</v>
      </c>
      <c r="S190" s="24" t="s">
        <v>4</v>
      </c>
      <c r="T190" s="24">
        <f>IF(T188-1&lt;$A$1,Dados!$B$4,T188-1)</f>
        <v>9</v>
      </c>
      <c r="U190" s="25"/>
      <c r="V190" s="29">
        <f>IF(V188-1&lt;$A$1,Dados!$B$4,V188-1)</f>
        <v>3</v>
      </c>
      <c r="W190" s="24" t="s">
        <v>4</v>
      </c>
      <c r="X190" s="24">
        <f>IF(X188-1&lt;$A$1,Dados!$B$4,X188-1)</f>
        <v>8</v>
      </c>
      <c r="Y190" s="7"/>
      <c r="Z190" s="29">
        <f>IF(Z188-1&lt;$A$1,Dados!$B$4,Z188-1)</f>
        <v>4</v>
      </c>
      <c r="AA190" s="24" t="s">
        <v>4</v>
      </c>
      <c r="AB190" s="24">
        <f>IF(AB188-1&lt;$A$1,Dados!$B$4,AB188-1)</f>
        <v>7</v>
      </c>
      <c r="AC190" s="7"/>
      <c r="AD190" s="29">
        <f>IF(AD188-1&lt;$A$1,Dados!$B$4,AD188-1)</f>
        <v>5</v>
      </c>
      <c r="AE190" s="24" t="s">
        <v>4</v>
      </c>
      <c r="AF190" s="24">
        <f>IF(AF188-1&lt;$A$1,Dados!$B$4,AF188-1)</f>
        <v>6</v>
      </c>
    </row>
    <row r="191" spans="1:32" ht="18.75" customHeight="1">
      <c r="A191" s="6"/>
      <c r="B191" s="30"/>
      <c r="C191" s="25"/>
      <c r="D191" s="36"/>
      <c r="E191" s="25"/>
      <c r="F191" s="30"/>
      <c r="G191" s="25"/>
      <c r="H191" s="36"/>
      <c r="I191" s="25"/>
      <c r="J191" s="30"/>
      <c r="K191" s="25"/>
      <c r="L191" s="36"/>
      <c r="M191" s="25"/>
      <c r="N191" s="30"/>
      <c r="O191" s="25"/>
      <c r="P191" s="36"/>
      <c r="Q191" s="25"/>
      <c r="R191" s="30"/>
      <c r="S191" s="25"/>
      <c r="T191" s="36"/>
      <c r="U191" s="25"/>
      <c r="V191" s="30"/>
      <c r="W191" s="25"/>
      <c r="X191" s="36"/>
      <c r="Y191" s="25"/>
      <c r="Z191" s="30"/>
      <c r="AA191" s="25"/>
      <c r="AB191" s="36"/>
      <c r="AC191" s="25"/>
      <c r="AD191" s="30"/>
      <c r="AE191" s="25"/>
      <c r="AF191" s="36"/>
    </row>
    <row r="192" spans="1:32" ht="18.75" customHeight="1">
      <c r="A192" s="23" t="s">
        <v>16</v>
      </c>
      <c r="B192" s="29">
        <f>IF($A$1=2,1,IF(B190-1&lt;1,Dados!$B$4,B190-1))</f>
        <v>1</v>
      </c>
      <c r="C192" s="24" t="s">
        <v>4</v>
      </c>
      <c r="D192" s="24">
        <f>IF(D190-1&lt;$A$1,Dados!$B$4,D190-1)</f>
        <v>12</v>
      </c>
      <c r="E192" s="25"/>
      <c r="F192" s="29">
        <f>IF(F190-1&lt;$A$1,Dados!$B$4,F190-1)</f>
        <v>13</v>
      </c>
      <c r="G192" s="24" t="s">
        <v>4</v>
      </c>
      <c r="H192" s="24">
        <f>IF(H190-1&lt;$A$1,Dados!$B$4,H190-1)</f>
        <v>11</v>
      </c>
      <c r="I192" s="25"/>
      <c r="J192" s="29">
        <f>IF(J190-1&lt;$A$1,Dados!$B$4,J190-1)</f>
        <v>14</v>
      </c>
      <c r="K192" s="24" t="s">
        <v>4</v>
      </c>
      <c r="L192" s="24">
        <f>IF(L190-1&lt;$A$1,Dados!$B$4,L190-1)</f>
        <v>10</v>
      </c>
      <c r="M192" s="25"/>
      <c r="N192" s="29">
        <f>IF(N190-1&lt;$A$1,Dados!$B$4,N190-1)</f>
        <v>15</v>
      </c>
      <c r="O192" s="24" t="s">
        <v>4</v>
      </c>
      <c r="P192" s="24">
        <f>IF(P190-1&lt;$A$1,Dados!$B$4,P190-1)</f>
        <v>9</v>
      </c>
      <c r="Q192" s="25"/>
      <c r="R192" s="29">
        <f>IF(R190-1&lt;$A$1,Dados!$B$4,R190-1)</f>
        <v>16</v>
      </c>
      <c r="S192" s="24" t="s">
        <v>4</v>
      </c>
      <c r="T192" s="24">
        <f>IF(T190-1&lt;$A$1,Dados!$B$4,T190-1)</f>
        <v>8</v>
      </c>
      <c r="U192" s="25"/>
      <c r="V192" s="29">
        <f>IF(V190-1&lt;$A$1,Dados!$B$4,V190-1)</f>
        <v>2</v>
      </c>
      <c r="W192" s="24" t="s">
        <v>4</v>
      </c>
      <c r="X192" s="24">
        <f>IF(X190-1&lt;$A$1,Dados!$B$4,X190-1)</f>
        <v>7</v>
      </c>
      <c r="Y192" s="7"/>
      <c r="Z192" s="29">
        <f>IF(Z190-1&lt;$A$1,Dados!$B$4,Z190-1)</f>
        <v>3</v>
      </c>
      <c r="AA192" s="24" t="s">
        <v>4</v>
      </c>
      <c r="AB192" s="24">
        <f>IF(AB190-1&lt;$A$1,Dados!$B$4,AB190-1)</f>
        <v>6</v>
      </c>
      <c r="AC192" s="7"/>
      <c r="AD192" s="29">
        <f>IF(AD190-1&lt;$A$1,Dados!$B$4,AD190-1)</f>
        <v>4</v>
      </c>
      <c r="AE192" s="24" t="s">
        <v>4</v>
      </c>
      <c r="AF192" s="24">
        <f>IF(AF190-1&lt;$A$1,Dados!$B$4,AF190-1)</f>
        <v>5</v>
      </c>
    </row>
    <row r="193" spans="1:32" ht="18.75" customHeight="1">
      <c r="A193" s="6"/>
      <c r="B193" s="30"/>
      <c r="C193" s="25"/>
      <c r="D193" s="36"/>
      <c r="E193" s="25"/>
      <c r="F193" s="30"/>
      <c r="G193" s="25"/>
      <c r="H193" s="36"/>
      <c r="I193" s="25"/>
      <c r="J193" s="30"/>
      <c r="K193" s="25"/>
      <c r="L193" s="36"/>
      <c r="M193" s="25"/>
      <c r="N193" s="30"/>
      <c r="O193" s="25"/>
      <c r="P193" s="36"/>
      <c r="Q193" s="25"/>
      <c r="R193" s="30"/>
      <c r="S193" s="25"/>
      <c r="T193" s="36"/>
      <c r="U193" s="25"/>
      <c r="V193" s="30"/>
      <c r="W193" s="25"/>
      <c r="X193" s="36"/>
      <c r="Y193" s="25"/>
      <c r="Z193" s="30"/>
      <c r="AA193" s="25"/>
      <c r="AB193" s="36"/>
      <c r="AC193" s="25"/>
      <c r="AD193" s="30"/>
      <c r="AE193" s="25"/>
      <c r="AF193" s="36"/>
    </row>
    <row r="194" spans="1:32" ht="18.75" customHeight="1">
      <c r="A194" s="23" t="s">
        <v>19</v>
      </c>
      <c r="B194" s="29">
        <f>IF($A$1=2,1,IF(B192-1&lt;1,Dados!$B$4,B192-1))</f>
        <v>1</v>
      </c>
      <c r="C194" s="24" t="s">
        <v>4</v>
      </c>
      <c r="D194" s="24">
        <f>IF(D192-1&lt;$A$1,Dados!$B$4,D192-1)</f>
        <v>11</v>
      </c>
      <c r="E194" s="25"/>
      <c r="F194" s="29">
        <f>IF(F192-1&lt;$A$1,Dados!$B$4,F192-1)</f>
        <v>12</v>
      </c>
      <c r="G194" s="24" t="s">
        <v>4</v>
      </c>
      <c r="H194" s="24">
        <f>IF(H192-1&lt;$A$1,Dados!$B$4,H192-1)</f>
        <v>10</v>
      </c>
      <c r="I194" s="25"/>
      <c r="J194" s="29">
        <f>IF(J192-1&lt;$A$1,Dados!$B$4,J192-1)</f>
        <v>13</v>
      </c>
      <c r="K194" s="24" t="s">
        <v>4</v>
      </c>
      <c r="L194" s="24">
        <f>IF(L192-1&lt;$A$1,Dados!$B$4,L192-1)</f>
        <v>9</v>
      </c>
      <c r="M194" s="25"/>
      <c r="N194" s="29">
        <f>IF(N192-1&lt;$A$1,Dados!$B$4,N192-1)</f>
        <v>14</v>
      </c>
      <c r="O194" s="24" t="s">
        <v>4</v>
      </c>
      <c r="P194" s="24">
        <f>IF(P192-1&lt;$A$1,Dados!$B$4,P192-1)</f>
        <v>8</v>
      </c>
      <c r="Q194" s="25"/>
      <c r="R194" s="29">
        <f>IF(R192-1&lt;$A$1,Dados!$B$4,R192-1)</f>
        <v>15</v>
      </c>
      <c r="S194" s="24" t="s">
        <v>4</v>
      </c>
      <c r="T194" s="24">
        <f>IF(T192-1&lt;$A$1,Dados!$B$4,T192-1)</f>
        <v>7</v>
      </c>
      <c r="U194" s="25"/>
      <c r="V194" s="29">
        <f>IF(V192-1&lt;$A$1,Dados!$B$4,V192-1)</f>
        <v>16</v>
      </c>
      <c r="W194" s="24" t="s">
        <v>4</v>
      </c>
      <c r="X194" s="24">
        <f>IF(X192-1&lt;$A$1,Dados!$B$4,X192-1)</f>
        <v>6</v>
      </c>
      <c r="Y194" s="7"/>
      <c r="Z194" s="29">
        <f>IF(Z192-1&lt;$A$1,Dados!$B$4,Z192-1)</f>
        <v>2</v>
      </c>
      <c r="AA194" s="24" t="s">
        <v>4</v>
      </c>
      <c r="AB194" s="24">
        <f>IF(AB192-1&lt;$A$1,Dados!$B$4,AB192-1)</f>
        <v>5</v>
      </c>
      <c r="AC194" s="7"/>
      <c r="AD194" s="29">
        <f>IF(AD192-1&lt;$A$1,Dados!$B$4,AD192-1)</f>
        <v>3</v>
      </c>
      <c r="AE194" s="24" t="s">
        <v>4</v>
      </c>
      <c r="AF194" s="24">
        <f>IF(AF192-1&lt;$A$1,Dados!$B$4,AF192-1)</f>
        <v>4</v>
      </c>
    </row>
    <row r="195" spans="1:32" ht="18.75" customHeight="1">
      <c r="A195" s="6"/>
      <c r="B195" s="30"/>
      <c r="C195" s="25"/>
      <c r="D195" s="36"/>
      <c r="E195" s="25"/>
      <c r="F195" s="30"/>
      <c r="G195" s="25"/>
      <c r="H195" s="36"/>
      <c r="I195" s="25"/>
      <c r="J195" s="30"/>
      <c r="K195" s="25"/>
      <c r="L195" s="36"/>
      <c r="M195" s="25"/>
      <c r="N195" s="30"/>
      <c r="O195" s="25"/>
      <c r="P195" s="36"/>
      <c r="Q195" s="25"/>
      <c r="R195" s="30"/>
      <c r="S195" s="25"/>
      <c r="T195" s="36"/>
      <c r="U195" s="25"/>
      <c r="V195" s="30"/>
      <c r="W195" s="25"/>
      <c r="X195" s="36"/>
      <c r="Y195" s="25"/>
      <c r="Z195" s="30"/>
      <c r="AA195" s="25"/>
      <c r="AB195" s="36"/>
      <c r="AC195" s="25"/>
      <c r="AD195" s="30"/>
      <c r="AE195" s="25"/>
      <c r="AF195" s="36"/>
    </row>
    <row r="196" spans="1:32" ht="18.75" customHeight="1">
      <c r="A196" s="23" t="s">
        <v>23</v>
      </c>
      <c r="B196" s="29">
        <f>IF($A$1=2,1,IF(B194-1&lt;1,Dados!$B$4,B194-1))</f>
        <v>1</v>
      </c>
      <c r="C196" s="24" t="s">
        <v>4</v>
      </c>
      <c r="D196" s="24">
        <f>IF(D194-1&lt;$A$1,Dados!$B$4,D194-1)</f>
        <v>10</v>
      </c>
      <c r="E196" s="25"/>
      <c r="F196" s="29">
        <f>IF(F194-1&lt;$A$1,Dados!$B$4,F194-1)</f>
        <v>11</v>
      </c>
      <c r="G196" s="24" t="s">
        <v>4</v>
      </c>
      <c r="H196" s="24">
        <f>IF(H194-1&lt;$A$1,Dados!$B$4,H194-1)</f>
        <v>9</v>
      </c>
      <c r="I196" s="25"/>
      <c r="J196" s="29">
        <f>IF(J194-1&lt;$A$1,Dados!$B$4,J194-1)</f>
        <v>12</v>
      </c>
      <c r="K196" s="24" t="s">
        <v>4</v>
      </c>
      <c r="L196" s="24">
        <f>IF(L194-1&lt;$A$1,Dados!$B$4,L194-1)</f>
        <v>8</v>
      </c>
      <c r="M196" s="25"/>
      <c r="N196" s="29">
        <f>IF(N194-1&lt;$A$1,Dados!$B$4,N194-1)</f>
        <v>13</v>
      </c>
      <c r="O196" s="24" t="s">
        <v>4</v>
      </c>
      <c r="P196" s="24">
        <f>IF(P194-1&lt;$A$1,Dados!$B$4,P194-1)</f>
        <v>7</v>
      </c>
      <c r="Q196" s="25"/>
      <c r="R196" s="29">
        <f>IF(R194-1&lt;$A$1,Dados!$B$4,R194-1)</f>
        <v>14</v>
      </c>
      <c r="S196" s="24" t="s">
        <v>4</v>
      </c>
      <c r="T196" s="24">
        <f>IF(T194-1&lt;$A$1,Dados!$B$4,T194-1)</f>
        <v>6</v>
      </c>
      <c r="U196" s="25"/>
      <c r="V196" s="29">
        <f>IF(V194-1&lt;$A$1,Dados!$B$4,V194-1)</f>
        <v>15</v>
      </c>
      <c r="W196" s="24" t="s">
        <v>4</v>
      </c>
      <c r="X196" s="24">
        <f>IF(X194-1&lt;$A$1,Dados!$B$4,X194-1)</f>
        <v>5</v>
      </c>
      <c r="Y196" s="7"/>
      <c r="Z196" s="29">
        <f>IF(Z194-1&lt;$A$1,Dados!$B$4,Z194-1)</f>
        <v>16</v>
      </c>
      <c r="AA196" s="24" t="s">
        <v>4</v>
      </c>
      <c r="AB196" s="24">
        <f>IF(AB194-1&lt;$A$1,Dados!$B$4,AB194-1)</f>
        <v>4</v>
      </c>
      <c r="AC196" s="7"/>
      <c r="AD196" s="29">
        <f>IF(AD194-1&lt;$A$1,Dados!$B$4,AD194-1)</f>
        <v>2</v>
      </c>
      <c r="AE196" s="24" t="s">
        <v>4</v>
      </c>
      <c r="AF196" s="24">
        <f>IF(AF194-1&lt;$A$1,Dados!$B$4,AF194-1)</f>
        <v>3</v>
      </c>
    </row>
    <row r="197" spans="1:32" ht="18.75" customHeight="1">
      <c r="A197" s="6"/>
      <c r="B197" s="30"/>
      <c r="C197" s="25"/>
      <c r="D197" s="36"/>
      <c r="E197" s="25"/>
      <c r="F197" s="30"/>
      <c r="G197" s="25"/>
      <c r="H197" s="36"/>
      <c r="I197" s="25"/>
      <c r="J197" s="30"/>
      <c r="K197" s="25"/>
      <c r="L197" s="36"/>
      <c r="M197" s="25"/>
      <c r="N197" s="30"/>
      <c r="O197" s="25"/>
      <c r="P197" s="36"/>
      <c r="Q197" s="25"/>
      <c r="R197" s="30"/>
      <c r="S197" s="25"/>
      <c r="T197" s="36"/>
      <c r="U197" s="25"/>
      <c r="V197" s="30"/>
      <c r="W197" s="25"/>
      <c r="X197" s="36"/>
      <c r="Y197" s="25"/>
      <c r="Z197" s="30"/>
      <c r="AA197" s="25"/>
      <c r="AB197" s="36"/>
      <c r="AC197" s="25"/>
      <c r="AD197" s="30"/>
      <c r="AE197" s="25"/>
      <c r="AF197" s="36"/>
    </row>
    <row r="198" spans="1:32" ht="18.75" customHeight="1">
      <c r="A198" s="23" t="s">
        <v>26</v>
      </c>
      <c r="B198" s="29">
        <f>IF($A$1=2,1,IF(B196-1&lt;1,Dados!$B$4,B196-1))</f>
        <v>1</v>
      </c>
      <c r="C198" s="24" t="s">
        <v>4</v>
      </c>
      <c r="D198" s="24">
        <f>IF(D196-1&lt;$A$1,Dados!$B$4,D196-1)</f>
        <v>9</v>
      </c>
      <c r="E198" s="25"/>
      <c r="F198" s="29">
        <f>IF(F196-1&lt;$A$1,Dados!$B$4,F196-1)</f>
        <v>10</v>
      </c>
      <c r="G198" s="24" t="s">
        <v>4</v>
      </c>
      <c r="H198" s="24">
        <f>IF(H196-1&lt;$A$1,Dados!$B$4,H196-1)</f>
        <v>8</v>
      </c>
      <c r="I198" s="25"/>
      <c r="J198" s="29">
        <f>IF(J196-1&lt;$A$1,Dados!$B$4,J196-1)</f>
        <v>11</v>
      </c>
      <c r="K198" s="24" t="s">
        <v>4</v>
      </c>
      <c r="L198" s="24">
        <f>IF(L196-1&lt;$A$1,Dados!$B$4,L196-1)</f>
        <v>7</v>
      </c>
      <c r="M198" s="25"/>
      <c r="N198" s="29">
        <f>IF(N196-1&lt;$A$1,Dados!$B$4,N196-1)</f>
        <v>12</v>
      </c>
      <c r="O198" s="24" t="s">
        <v>4</v>
      </c>
      <c r="P198" s="24">
        <f>IF(P196-1&lt;$A$1,Dados!$B$4,P196-1)</f>
        <v>6</v>
      </c>
      <c r="Q198" s="25"/>
      <c r="R198" s="29">
        <f>IF(R196-1&lt;$A$1,Dados!$B$4,R196-1)</f>
        <v>13</v>
      </c>
      <c r="S198" s="24" t="s">
        <v>4</v>
      </c>
      <c r="T198" s="24">
        <f>IF(T196-1&lt;$A$1,Dados!$B$4,T196-1)</f>
        <v>5</v>
      </c>
      <c r="U198" s="25"/>
      <c r="V198" s="29">
        <f>IF(V196-1&lt;$A$1,Dados!$B$4,V196-1)</f>
        <v>14</v>
      </c>
      <c r="W198" s="24" t="s">
        <v>4</v>
      </c>
      <c r="X198" s="24">
        <f>IF(X196-1&lt;$A$1,Dados!$B$4,X196-1)</f>
        <v>4</v>
      </c>
      <c r="Y198" s="7"/>
      <c r="Z198" s="29">
        <f>IF(Z196-1&lt;$A$1,Dados!$B$4,Z196-1)</f>
        <v>15</v>
      </c>
      <c r="AA198" s="24" t="s">
        <v>4</v>
      </c>
      <c r="AB198" s="24">
        <f>IF(AB196-1&lt;$A$1,Dados!$B$4,AB196-1)</f>
        <v>3</v>
      </c>
      <c r="AC198" s="7"/>
      <c r="AD198" s="29">
        <f>IF(AD196-1&lt;$A$1,Dados!$B$4,AD196-1)</f>
        <v>16</v>
      </c>
      <c r="AE198" s="24" t="s">
        <v>4</v>
      </c>
      <c r="AF198" s="24">
        <f>IF(AF196-1&lt;$A$1,Dados!$B$4,AF196-1)</f>
        <v>2</v>
      </c>
    </row>
    <row r="199" spans="1:32" ht="18.75" customHeight="1">
      <c r="A199" s="6"/>
      <c r="B199" s="30"/>
      <c r="C199" s="25"/>
      <c r="D199" s="36"/>
      <c r="E199" s="25"/>
      <c r="F199" s="30"/>
      <c r="G199" s="25"/>
      <c r="H199" s="36"/>
      <c r="I199" s="25"/>
      <c r="J199" s="30"/>
      <c r="K199" s="25"/>
      <c r="L199" s="36"/>
      <c r="M199" s="25"/>
      <c r="N199" s="30"/>
      <c r="O199" s="25"/>
      <c r="P199" s="36"/>
      <c r="Q199" s="25"/>
      <c r="R199" s="30"/>
      <c r="S199" s="25"/>
      <c r="T199" s="36"/>
      <c r="U199" s="25"/>
      <c r="V199" s="30"/>
      <c r="W199" s="25"/>
      <c r="X199" s="36"/>
      <c r="Y199" s="25"/>
      <c r="Z199" s="30"/>
      <c r="AA199" s="25"/>
      <c r="AB199" s="36"/>
      <c r="AC199" s="25"/>
      <c r="AD199" s="30"/>
      <c r="AE199" s="25"/>
      <c r="AF199" s="36"/>
    </row>
    <row r="200" spans="1:32" ht="18.75" customHeight="1">
      <c r="A200" s="23" t="s">
        <v>28</v>
      </c>
      <c r="B200" s="29">
        <f>IF($A$1=2,1,IF(B198-1&lt;1,Dados!$B$4,B198-1))</f>
        <v>1</v>
      </c>
      <c r="C200" s="24" t="s">
        <v>4</v>
      </c>
      <c r="D200" s="24">
        <f>IF(D198-1&lt;$A$1,Dados!$B$4,D198-1)</f>
        <v>8</v>
      </c>
      <c r="E200" s="25"/>
      <c r="F200" s="29">
        <f>IF(F198-1&lt;$A$1,Dados!$B$4,F198-1)</f>
        <v>9</v>
      </c>
      <c r="G200" s="24" t="s">
        <v>4</v>
      </c>
      <c r="H200" s="24">
        <f>IF(H198-1&lt;$A$1,Dados!$B$4,H198-1)</f>
        <v>7</v>
      </c>
      <c r="I200" s="25"/>
      <c r="J200" s="29">
        <f>IF(J198-1&lt;$A$1,Dados!$B$4,J198-1)</f>
        <v>10</v>
      </c>
      <c r="K200" s="24" t="s">
        <v>4</v>
      </c>
      <c r="L200" s="24">
        <f>IF(L198-1&lt;$A$1,Dados!$B$4,L198-1)</f>
        <v>6</v>
      </c>
      <c r="M200" s="25"/>
      <c r="N200" s="29">
        <f>IF(N198-1&lt;$A$1,Dados!$B$4,N198-1)</f>
        <v>11</v>
      </c>
      <c r="O200" s="24" t="s">
        <v>4</v>
      </c>
      <c r="P200" s="24">
        <f>IF(P198-1&lt;$A$1,Dados!$B$4,P198-1)</f>
        <v>5</v>
      </c>
      <c r="Q200" s="25"/>
      <c r="R200" s="29">
        <f>IF(R198-1&lt;$A$1,Dados!$B$4,R198-1)</f>
        <v>12</v>
      </c>
      <c r="S200" s="24" t="s">
        <v>4</v>
      </c>
      <c r="T200" s="24">
        <f>IF(T198-1&lt;$A$1,Dados!$B$4,T198-1)</f>
        <v>4</v>
      </c>
      <c r="U200" s="25"/>
      <c r="V200" s="29">
        <f>IF(V198-1&lt;$A$1,Dados!$B$4,V198-1)</f>
        <v>13</v>
      </c>
      <c r="W200" s="24" t="s">
        <v>4</v>
      </c>
      <c r="X200" s="24">
        <f>IF(X198-1&lt;$A$1,Dados!$B$4,X198-1)</f>
        <v>3</v>
      </c>
      <c r="Y200" s="7"/>
      <c r="Z200" s="29">
        <f>IF(Z198-1&lt;$A$1,Dados!$B$4,Z198-1)</f>
        <v>14</v>
      </c>
      <c r="AA200" s="24" t="s">
        <v>4</v>
      </c>
      <c r="AB200" s="24">
        <f>IF(AB198-1&lt;$A$1,Dados!$B$4,AB198-1)</f>
        <v>2</v>
      </c>
      <c r="AC200" s="7"/>
      <c r="AD200" s="29">
        <f>IF(AD198-1&lt;$A$1,Dados!$B$4,AD198-1)</f>
        <v>15</v>
      </c>
      <c r="AE200" s="24" t="s">
        <v>4</v>
      </c>
      <c r="AF200" s="24">
        <f>IF(AF198-1&lt;$A$1,Dados!$B$4,AF198-1)</f>
        <v>16</v>
      </c>
    </row>
    <row r="201" spans="1:32" ht="18.75" customHeight="1">
      <c r="A201" s="6"/>
      <c r="B201" s="30"/>
      <c r="C201" s="25"/>
      <c r="D201" s="36"/>
      <c r="E201" s="25"/>
      <c r="F201" s="30"/>
      <c r="G201" s="25"/>
      <c r="H201" s="36"/>
      <c r="I201" s="25"/>
      <c r="J201" s="30"/>
      <c r="K201" s="25"/>
      <c r="L201" s="36"/>
      <c r="M201" s="25"/>
      <c r="N201" s="30"/>
      <c r="O201" s="25"/>
      <c r="P201" s="36"/>
      <c r="Q201" s="25"/>
      <c r="R201" s="30"/>
      <c r="S201" s="25"/>
      <c r="T201" s="36"/>
      <c r="U201" s="25"/>
      <c r="V201" s="30"/>
      <c r="W201" s="25"/>
      <c r="X201" s="36"/>
      <c r="Y201" s="25"/>
      <c r="Z201" s="30"/>
      <c r="AA201" s="25"/>
      <c r="AB201" s="36"/>
      <c r="AC201" s="25"/>
      <c r="AD201" s="30"/>
      <c r="AE201" s="25"/>
      <c r="AF201" s="36"/>
    </row>
    <row r="202" spans="1:32" ht="18.75" customHeight="1">
      <c r="A202" s="23" t="s">
        <v>29</v>
      </c>
      <c r="B202" s="29">
        <f>IF($A$1=2,1,IF(B200-1&lt;1,Dados!$B$4,B200-1))</f>
        <v>1</v>
      </c>
      <c r="C202" s="24" t="s">
        <v>4</v>
      </c>
      <c r="D202" s="24">
        <f>IF(D200-1&lt;$A$1,Dados!$B$4,D200-1)</f>
        <v>7</v>
      </c>
      <c r="E202" s="25"/>
      <c r="F202" s="29">
        <f>IF(F200-1&lt;$A$1,Dados!$B$4,F200-1)</f>
        <v>8</v>
      </c>
      <c r="G202" s="24" t="s">
        <v>4</v>
      </c>
      <c r="H202" s="24">
        <f>IF(H200-1&lt;$A$1,Dados!$B$4,H200-1)</f>
        <v>6</v>
      </c>
      <c r="I202" s="25"/>
      <c r="J202" s="29">
        <f>IF(J200-1&lt;$A$1,Dados!$B$4,J200-1)</f>
        <v>9</v>
      </c>
      <c r="K202" s="24" t="s">
        <v>4</v>
      </c>
      <c r="L202" s="24">
        <f>IF(L200-1&lt;$A$1,Dados!$B$4,L200-1)</f>
        <v>5</v>
      </c>
      <c r="M202" s="25"/>
      <c r="N202" s="29">
        <f>IF(N200-1&lt;$A$1,Dados!$B$4,N200-1)</f>
        <v>10</v>
      </c>
      <c r="O202" s="24" t="s">
        <v>4</v>
      </c>
      <c r="P202" s="24">
        <f>IF(P200-1&lt;$A$1,Dados!$B$4,P200-1)</f>
        <v>4</v>
      </c>
      <c r="Q202" s="25"/>
      <c r="R202" s="29">
        <f>IF(R200-1&lt;$A$1,Dados!$B$4,R200-1)</f>
        <v>11</v>
      </c>
      <c r="S202" s="24" t="s">
        <v>4</v>
      </c>
      <c r="T202" s="24">
        <f>IF(T200-1&lt;$A$1,Dados!$B$4,T200-1)</f>
        <v>3</v>
      </c>
      <c r="U202" s="25"/>
      <c r="V202" s="29">
        <f>IF(V200-1&lt;$A$1,Dados!$B$4,V200-1)</f>
        <v>12</v>
      </c>
      <c r="W202" s="24" t="s">
        <v>4</v>
      </c>
      <c r="X202" s="24">
        <f>IF(X200-1&lt;$A$1,Dados!$B$4,X200-1)</f>
        <v>2</v>
      </c>
      <c r="Y202" s="7"/>
      <c r="Z202" s="29">
        <f>IF(Z200-1&lt;$A$1,Dados!$B$4,Z200-1)</f>
        <v>13</v>
      </c>
      <c r="AA202" s="24" t="s">
        <v>4</v>
      </c>
      <c r="AB202" s="24">
        <f>IF(AB200-1&lt;$A$1,Dados!$B$4,AB200-1)</f>
        <v>16</v>
      </c>
      <c r="AC202" s="7"/>
      <c r="AD202" s="29">
        <f>IF(AD200-1&lt;$A$1,Dados!$B$4,AD200-1)</f>
        <v>14</v>
      </c>
      <c r="AE202" s="24" t="s">
        <v>4</v>
      </c>
      <c r="AF202" s="24">
        <f>IF(AF200-1&lt;$A$1,Dados!$B$4,AF200-1)</f>
        <v>15</v>
      </c>
    </row>
    <row r="203" spans="1:32" ht="18.75" customHeight="1">
      <c r="A203" s="6"/>
      <c r="B203" s="30"/>
      <c r="C203" s="25"/>
      <c r="D203" s="36"/>
      <c r="E203" s="25"/>
      <c r="F203" s="30"/>
      <c r="G203" s="25"/>
      <c r="H203" s="36"/>
      <c r="I203" s="25"/>
      <c r="J203" s="30"/>
      <c r="K203" s="25"/>
      <c r="L203" s="36"/>
      <c r="M203" s="25"/>
      <c r="N203" s="30"/>
      <c r="O203" s="25"/>
      <c r="P203" s="36"/>
      <c r="Q203" s="25"/>
      <c r="R203" s="30"/>
      <c r="S203" s="25"/>
      <c r="T203" s="36"/>
      <c r="U203" s="25"/>
      <c r="V203" s="30"/>
      <c r="W203" s="25"/>
      <c r="X203" s="36"/>
      <c r="Y203" s="25"/>
      <c r="Z203" s="30"/>
      <c r="AA203" s="25"/>
      <c r="AB203" s="36"/>
      <c r="AC203" s="25"/>
      <c r="AD203" s="30"/>
      <c r="AE203" s="25"/>
      <c r="AF203" s="36"/>
    </row>
    <row r="204" spans="1:32" ht="18.75" customHeight="1">
      <c r="A204" s="23" t="s">
        <v>30</v>
      </c>
      <c r="B204" s="29">
        <f>IF($A$1=2,1,IF(B202-1&lt;1,Dados!$B$4,B202-1))</f>
        <v>1</v>
      </c>
      <c r="C204" s="24" t="s">
        <v>4</v>
      </c>
      <c r="D204" s="24">
        <f>IF(D202-1&lt;$A$1,Dados!$B$4,D202-1)</f>
        <v>6</v>
      </c>
      <c r="E204" s="25"/>
      <c r="F204" s="29">
        <f>IF(F202-1&lt;$A$1,Dados!$B$4,F202-1)</f>
        <v>7</v>
      </c>
      <c r="G204" s="24" t="s">
        <v>4</v>
      </c>
      <c r="H204" s="24">
        <f>IF(H202-1&lt;$A$1,Dados!$B$4,H202-1)</f>
        <v>5</v>
      </c>
      <c r="I204" s="25"/>
      <c r="J204" s="29">
        <f>IF(J202-1&lt;$A$1,Dados!$B$4,J202-1)</f>
        <v>8</v>
      </c>
      <c r="K204" s="24" t="s">
        <v>4</v>
      </c>
      <c r="L204" s="24">
        <f>IF(L202-1&lt;$A$1,Dados!$B$4,L202-1)</f>
        <v>4</v>
      </c>
      <c r="M204" s="25"/>
      <c r="N204" s="29">
        <f>IF(N202-1&lt;$A$1,Dados!$B$4,N202-1)</f>
        <v>9</v>
      </c>
      <c r="O204" s="24" t="s">
        <v>4</v>
      </c>
      <c r="P204" s="24">
        <f>IF(P202-1&lt;$A$1,Dados!$B$4,P202-1)</f>
        <v>3</v>
      </c>
      <c r="Q204" s="25"/>
      <c r="R204" s="29">
        <f>IF(R202-1&lt;$A$1,Dados!$B$4,R202-1)</f>
        <v>10</v>
      </c>
      <c r="S204" s="24" t="s">
        <v>4</v>
      </c>
      <c r="T204" s="24">
        <f>IF(T202-1&lt;$A$1,Dados!$B$4,T202-1)</f>
        <v>2</v>
      </c>
      <c r="U204" s="25"/>
      <c r="V204" s="29">
        <f>IF(V202-1&lt;$A$1,Dados!$B$4,V202-1)</f>
        <v>11</v>
      </c>
      <c r="W204" s="24" t="s">
        <v>4</v>
      </c>
      <c r="X204" s="24">
        <f>IF(X202-1&lt;$A$1,Dados!$B$4,X202-1)</f>
        <v>16</v>
      </c>
      <c r="Y204" s="7"/>
      <c r="Z204" s="29">
        <f>IF(Z202-1&lt;$A$1,Dados!$B$4,Z202-1)</f>
        <v>12</v>
      </c>
      <c r="AA204" s="24" t="s">
        <v>4</v>
      </c>
      <c r="AB204" s="24">
        <f>IF(AB202-1&lt;$A$1,Dados!$B$4,AB202-1)</f>
        <v>15</v>
      </c>
      <c r="AC204" s="7"/>
      <c r="AD204" s="29">
        <f>IF(AD202-1&lt;$A$1,Dados!$B$4,AD202-1)</f>
        <v>13</v>
      </c>
      <c r="AE204" s="24" t="s">
        <v>4</v>
      </c>
      <c r="AF204" s="24">
        <f>IF(AF202-1&lt;$A$1,Dados!$B$4,AF202-1)</f>
        <v>14</v>
      </c>
    </row>
    <row r="205" spans="1:32" ht="18.75" customHeight="1">
      <c r="A205" s="6"/>
      <c r="B205" s="30"/>
      <c r="C205" s="25"/>
      <c r="D205" s="36"/>
      <c r="E205" s="25"/>
      <c r="F205" s="30"/>
      <c r="G205" s="25"/>
      <c r="H205" s="36"/>
      <c r="I205" s="25"/>
      <c r="J205" s="30"/>
      <c r="K205" s="25"/>
      <c r="L205" s="36"/>
      <c r="M205" s="25"/>
      <c r="N205" s="30"/>
      <c r="O205" s="25"/>
      <c r="P205" s="36"/>
      <c r="Q205" s="25"/>
      <c r="R205" s="30"/>
      <c r="S205" s="25"/>
      <c r="T205" s="36"/>
      <c r="U205" s="25"/>
      <c r="V205" s="30"/>
      <c r="W205" s="25"/>
      <c r="X205" s="36"/>
      <c r="Y205" s="25"/>
      <c r="Z205" s="30"/>
      <c r="AA205" s="25"/>
      <c r="AB205" s="36"/>
      <c r="AC205" s="25"/>
      <c r="AD205" s="30"/>
      <c r="AE205" s="25"/>
      <c r="AF205" s="36"/>
    </row>
    <row r="206" spans="1:32" ht="18.75" customHeight="1">
      <c r="A206" s="6" t="s">
        <v>31</v>
      </c>
      <c r="B206" s="29">
        <f>IF($A$1=2,1,IF(B204-1&lt;1,Dados!$B$4,B204-1))</f>
        <v>1</v>
      </c>
      <c r="C206" s="24" t="s">
        <v>4</v>
      </c>
      <c r="D206" s="24">
        <f>IF(D204-1&lt;$A$1,Dados!$B$4,D204-1)</f>
        <v>5</v>
      </c>
      <c r="E206" s="25"/>
      <c r="F206" s="29">
        <f>IF(F204-1&lt;$A$1,Dados!$B$4,F204-1)</f>
        <v>6</v>
      </c>
      <c r="G206" s="24" t="s">
        <v>4</v>
      </c>
      <c r="H206" s="24">
        <f>IF(H204-1&lt;$A$1,Dados!$B$4,H204-1)</f>
        <v>4</v>
      </c>
      <c r="I206" s="25"/>
      <c r="J206" s="29">
        <f>IF(J204-1&lt;$A$1,Dados!$B$4,J204-1)</f>
        <v>7</v>
      </c>
      <c r="K206" s="24" t="s">
        <v>4</v>
      </c>
      <c r="L206" s="24">
        <f>IF(L204-1&lt;$A$1,Dados!$B$4,L204-1)</f>
        <v>3</v>
      </c>
      <c r="M206" s="25"/>
      <c r="N206" s="29">
        <f>IF(N204-1&lt;$A$1,Dados!$B$4,N204-1)</f>
        <v>8</v>
      </c>
      <c r="O206" s="24" t="s">
        <v>4</v>
      </c>
      <c r="P206" s="24">
        <f>IF(P204-1&lt;$A$1,Dados!$B$4,P204-1)</f>
        <v>2</v>
      </c>
      <c r="Q206" s="25"/>
      <c r="R206" s="29">
        <f>IF(R204-1&lt;$A$1,Dados!$B$4,R204-1)</f>
        <v>9</v>
      </c>
      <c r="S206" s="24" t="s">
        <v>4</v>
      </c>
      <c r="T206" s="24">
        <f>IF(T204-1&lt;$A$1,Dados!$B$4,T204-1)</f>
        <v>16</v>
      </c>
      <c r="U206" s="25"/>
      <c r="V206" s="29">
        <f>IF(V204-1&lt;$A$1,Dados!$B$4,V204-1)</f>
        <v>10</v>
      </c>
      <c r="W206" s="24" t="s">
        <v>4</v>
      </c>
      <c r="X206" s="24">
        <f>IF(X204-1&lt;$A$1,Dados!$B$4,X204-1)</f>
        <v>15</v>
      </c>
      <c r="Y206" s="7"/>
      <c r="Z206" s="29">
        <f>IF(Z204-1&lt;$A$1,Dados!$B$4,Z204-1)</f>
        <v>11</v>
      </c>
      <c r="AA206" s="24" t="s">
        <v>4</v>
      </c>
      <c r="AB206" s="24">
        <f>IF(AB204-1&lt;$A$1,Dados!$B$4,AB204-1)</f>
        <v>14</v>
      </c>
      <c r="AC206" s="7"/>
      <c r="AD206" s="29">
        <f>IF(AD204-1&lt;$A$1,Dados!$B$4,AD204-1)</f>
        <v>12</v>
      </c>
      <c r="AE206" s="24" t="s">
        <v>4</v>
      </c>
      <c r="AF206" s="24">
        <f>IF(AF204-1&lt;$A$1,Dados!$B$4,AF204-1)</f>
        <v>13</v>
      </c>
    </row>
    <row r="207" spans="1:32" ht="18.75" customHeight="1">
      <c r="A207" s="6"/>
      <c r="B207" s="30"/>
      <c r="C207" s="25"/>
      <c r="D207" s="36"/>
      <c r="E207" s="25"/>
      <c r="F207" s="30"/>
      <c r="G207" s="25"/>
      <c r="H207" s="36"/>
      <c r="I207" s="25"/>
      <c r="J207" s="30"/>
      <c r="K207" s="25"/>
      <c r="L207" s="36"/>
      <c r="M207" s="25"/>
      <c r="N207" s="30"/>
      <c r="O207" s="25"/>
      <c r="P207" s="36"/>
      <c r="Q207" s="25"/>
      <c r="R207" s="30"/>
      <c r="S207" s="25"/>
      <c r="T207" s="36"/>
      <c r="U207" s="25"/>
      <c r="V207" s="30"/>
      <c r="W207" s="25"/>
      <c r="X207" s="36"/>
      <c r="Y207" s="25"/>
      <c r="Z207" s="29"/>
      <c r="AA207" s="24"/>
      <c r="AB207" s="24"/>
      <c r="AC207" s="7"/>
      <c r="AD207" s="29"/>
      <c r="AE207" s="24"/>
      <c r="AF207" s="24"/>
    </row>
    <row r="208" spans="1:32" ht="18.75" customHeight="1">
      <c r="A208" s="6" t="s">
        <v>32</v>
      </c>
      <c r="B208" s="29">
        <f>IF($A$1=2,1,IF(B206-1&lt;1,Dados!$B$4,B206-1))</f>
        <v>1</v>
      </c>
      <c r="C208" s="24" t="s">
        <v>4</v>
      </c>
      <c r="D208" s="24">
        <f>IF(D206-1&lt;$A$1,Dados!$B$4,D206-1)</f>
        <v>4</v>
      </c>
      <c r="E208" s="25"/>
      <c r="F208" s="29">
        <f>IF(F206-1&lt;$A$1,Dados!$B$4,F206-1)</f>
        <v>5</v>
      </c>
      <c r="G208" s="24" t="s">
        <v>4</v>
      </c>
      <c r="H208" s="24">
        <f>IF(H206-1&lt;$A$1,Dados!$B$4,H206-1)</f>
        <v>3</v>
      </c>
      <c r="I208" s="25"/>
      <c r="J208" s="29">
        <f>IF(J206-1&lt;$A$1,Dados!$B$4,J206-1)</f>
        <v>6</v>
      </c>
      <c r="K208" s="24" t="s">
        <v>4</v>
      </c>
      <c r="L208" s="24">
        <f>IF(L206-1&lt;$A$1,Dados!$B$4,L206-1)</f>
        <v>2</v>
      </c>
      <c r="M208" s="25"/>
      <c r="N208" s="29">
        <f>IF(N206-1&lt;$A$1,Dados!$B$4,N206-1)</f>
        <v>7</v>
      </c>
      <c r="O208" s="24" t="s">
        <v>4</v>
      </c>
      <c r="P208" s="24">
        <f>IF(P206-1&lt;$A$1,Dados!$B$4,P206-1)</f>
        <v>16</v>
      </c>
      <c r="Q208" s="25"/>
      <c r="R208" s="29">
        <f>IF(R206-1&lt;$A$1,Dados!$B$4,R206-1)</f>
        <v>8</v>
      </c>
      <c r="S208" s="24" t="s">
        <v>4</v>
      </c>
      <c r="T208" s="24">
        <f>IF(T206-1&lt;$A$1,Dados!$B$4,T206-1)</f>
        <v>15</v>
      </c>
      <c r="U208" s="25"/>
      <c r="V208" s="29">
        <f>IF(V206-1&lt;$A$1,Dados!$B$4,V206-1)</f>
        <v>9</v>
      </c>
      <c r="W208" s="24" t="s">
        <v>4</v>
      </c>
      <c r="X208" s="24">
        <f>IF(X206-1&lt;$A$1,Dados!$B$4,X206-1)</f>
        <v>14</v>
      </c>
      <c r="Y208" s="7"/>
      <c r="Z208" s="29">
        <f>IF(Z206-1&lt;$A$1,Dados!$B$4,Z206-1)</f>
        <v>10</v>
      </c>
      <c r="AA208" s="24" t="s">
        <v>4</v>
      </c>
      <c r="AB208" s="24">
        <f>IF(AB206-1&lt;$A$1,Dados!$B$4,AB206-1)</f>
        <v>13</v>
      </c>
      <c r="AC208" s="7"/>
      <c r="AD208" s="29">
        <f>IF(AD206-1&lt;$A$1,Dados!$B$4,AD206-1)</f>
        <v>11</v>
      </c>
      <c r="AE208" s="24" t="s">
        <v>4</v>
      </c>
      <c r="AF208" s="24">
        <f>IF(AF206-1&lt;$A$1,Dados!$B$4,AF206-1)</f>
        <v>12</v>
      </c>
    </row>
    <row r="209" spans="1:32" ht="18.75" customHeight="1">
      <c r="A209" s="6"/>
      <c r="B209" s="30"/>
      <c r="C209" s="25"/>
      <c r="D209" s="36"/>
      <c r="E209" s="25"/>
      <c r="F209" s="30"/>
      <c r="G209" s="25"/>
      <c r="H209" s="36"/>
      <c r="I209" s="25"/>
      <c r="J209" s="30"/>
      <c r="K209" s="25"/>
      <c r="L209" s="36"/>
      <c r="M209" s="25"/>
      <c r="N209" s="30"/>
      <c r="O209" s="25"/>
      <c r="P209" s="36"/>
      <c r="Q209" s="25"/>
      <c r="R209" s="30"/>
      <c r="S209" s="25"/>
      <c r="T209" s="36"/>
      <c r="U209" s="25"/>
      <c r="V209" s="30"/>
      <c r="W209" s="25"/>
      <c r="X209" s="36"/>
      <c r="Y209" s="25"/>
      <c r="Z209" s="30"/>
      <c r="AA209" s="25"/>
      <c r="AB209" s="36"/>
      <c r="AC209" s="25"/>
      <c r="AD209" s="30"/>
      <c r="AE209" s="25"/>
      <c r="AF209" s="36"/>
    </row>
    <row r="210" spans="1:32" ht="18.75" customHeight="1">
      <c r="A210" s="6" t="s">
        <v>33</v>
      </c>
      <c r="B210" s="29">
        <f>IF($A$1=2,1,IF(B208-1&lt;1,Dados!$B$4,B208-1))</f>
        <v>1</v>
      </c>
      <c r="C210" s="24" t="s">
        <v>4</v>
      </c>
      <c r="D210" s="24">
        <f>IF(D208-1&lt;$A$1,Dados!$B$4,D208-1)</f>
        <v>3</v>
      </c>
      <c r="E210" s="25"/>
      <c r="F210" s="29">
        <f>IF(F208-1&lt;$A$1,Dados!$B$4,F208-1)</f>
        <v>4</v>
      </c>
      <c r="G210" s="24" t="s">
        <v>4</v>
      </c>
      <c r="H210" s="24">
        <f>IF(H208-1&lt;$A$1,Dados!$B$4,H208-1)</f>
        <v>2</v>
      </c>
      <c r="I210" s="25"/>
      <c r="J210" s="29">
        <f>IF(J208-1&lt;$A$1,Dados!$B$4,J208-1)</f>
        <v>5</v>
      </c>
      <c r="K210" s="24" t="s">
        <v>4</v>
      </c>
      <c r="L210" s="24">
        <f>IF(L208-1&lt;$A$1,Dados!$B$4,L208-1)</f>
        <v>16</v>
      </c>
      <c r="M210" s="25"/>
      <c r="N210" s="29">
        <f>IF(N208-1&lt;$A$1,Dados!$B$4,N208-1)</f>
        <v>6</v>
      </c>
      <c r="O210" s="24" t="s">
        <v>4</v>
      </c>
      <c r="P210" s="24">
        <f>IF(P208-1&lt;$A$1,Dados!$B$4,P208-1)</f>
        <v>15</v>
      </c>
      <c r="Q210" s="25"/>
      <c r="R210" s="29">
        <f>IF(R208-1&lt;$A$1,Dados!$B$4,R208-1)</f>
        <v>7</v>
      </c>
      <c r="S210" s="24" t="s">
        <v>4</v>
      </c>
      <c r="T210" s="24">
        <f>IF(T208-1&lt;$A$1,Dados!$B$4,T208-1)</f>
        <v>14</v>
      </c>
      <c r="U210" s="25"/>
      <c r="V210" s="29">
        <f>IF(V208-1&lt;$A$1,Dados!$B$4,V208-1)</f>
        <v>8</v>
      </c>
      <c r="W210" s="24" t="s">
        <v>4</v>
      </c>
      <c r="X210" s="24">
        <f>IF(X208-1&lt;$A$1,Dados!$B$4,X208-1)</f>
        <v>13</v>
      </c>
      <c r="Y210" s="7"/>
      <c r="Z210" s="29">
        <f>IF(Z208-1&lt;$A$1,Dados!$B$4,Z208-1)</f>
        <v>9</v>
      </c>
      <c r="AA210" s="24" t="s">
        <v>4</v>
      </c>
      <c r="AB210" s="24">
        <f>IF(AB208-1&lt;$A$1,Dados!$B$4,AB208-1)</f>
        <v>12</v>
      </c>
      <c r="AC210" s="7"/>
      <c r="AD210" s="29">
        <f>IF(AD208-1&lt;$A$1,Dados!$B$4,AD208-1)</f>
        <v>10</v>
      </c>
      <c r="AE210" s="24" t="s">
        <v>4</v>
      </c>
      <c r="AF210" s="24">
        <f>IF(AF208-1&lt;$A$1,Dados!$B$4,AF208-1)</f>
        <v>11</v>
      </c>
    </row>
    <row r="211" spans="1:32" ht="18.75" customHeight="1">
      <c r="A211" s="6"/>
      <c r="B211" s="30"/>
      <c r="C211" s="25"/>
      <c r="D211" s="36"/>
      <c r="E211" s="25"/>
      <c r="F211" s="30"/>
      <c r="G211" s="25"/>
      <c r="H211" s="36"/>
      <c r="I211" s="25"/>
      <c r="J211" s="30"/>
      <c r="K211" s="25"/>
      <c r="L211" s="36"/>
      <c r="M211" s="25"/>
      <c r="N211" s="30"/>
      <c r="O211" s="25"/>
      <c r="P211" s="36"/>
      <c r="Q211" s="25"/>
      <c r="R211" s="30"/>
      <c r="S211" s="25"/>
      <c r="T211" s="36"/>
      <c r="U211" s="25"/>
      <c r="V211" s="30"/>
      <c r="W211" s="25"/>
      <c r="X211" s="36"/>
      <c r="Y211" s="25"/>
      <c r="Z211" s="30"/>
      <c r="AA211" s="25"/>
      <c r="AB211" s="36"/>
      <c r="AC211" s="25"/>
      <c r="AD211" s="30"/>
      <c r="AE211" s="25"/>
      <c r="AF211" s="36"/>
    </row>
    <row r="212" spans="1:32" ht="18.75" customHeight="1">
      <c r="A212" s="6" t="s">
        <v>34</v>
      </c>
      <c r="B212" s="29">
        <f>IF($A$1=2,1,IF(B210-1&lt;1,Dados!$B$4,B210-1))</f>
        <v>1</v>
      </c>
      <c r="C212" s="24" t="s">
        <v>4</v>
      </c>
      <c r="D212" s="24">
        <f>IF(D210-1&lt;$A$1,Dados!$B$4,D210-1)</f>
        <v>2</v>
      </c>
      <c r="E212" s="25"/>
      <c r="F212" s="29">
        <f>IF(F210-1&lt;$A$1,Dados!$B$4,F210-1)</f>
        <v>3</v>
      </c>
      <c r="G212" s="24" t="s">
        <v>4</v>
      </c>
      <c r="H212" s="24">
        <f>IF(H210-1&lt;$A$1,Dados!$B$4,H210-1)</f>
        <v>16</v>
      </c>
      <c r="I212" s="25"/>
      <c r="J212" s="29">
        <f>IF(J210-1&lt;$A$1,Dados!$B$4,J210-1)</f>
        <v>4</v>
      </c>
      <c r="K212" s="24" t="s">
        <v>4</v>
      </c>
      <c r="L212" s="24">
        <f>IF(L210-1&lt;$A$1,Dados!$B$4,L210-1)</f>
        <v>15</v>
      </c>
      <c r="M212" s="25"/>
      <c r="N212" s="29">
        <f>IF(N210-1&lt;$A$1,Dados!$B$4,N210-1)</f>
        <v>5</v>
      </c>
      <c r="O212" s="24" t="s">
        <v>4</v>
      </c>
      <c r="P212" s="24">
        <f>IF(P210-1&lt;$A$1,Dados!$B$4,P210-1)</f>
        <v>14</v>
      </c>
      <c r="Q212" s="25"/>
      <c r="R212" s="29">
        <f>IF(R210-1&lt;$A$1,Dados!$B$4,R210-1)</f>
        <v>6</v>
      </c>
      <c r="S212" s="24" t="s">
        <v>4</v>
      </c>
      <c r="T212" s="24">
        <f>IF(T210-1&lt;$A$1,Dados!$B$4,T210-1)</f>
        <v>13</v>
      </c>
      <c r="U212" s="25"/>
      <c r="V212" s="29">
        <f>IF(V210-1&lt;$A$1,Dados!$B$4,V210-1)</f>
        <v>7</v>
      </c>
      <c r="W212" s="24" t="s">
        <v>4</v>
      </c>
      <c r="X212" s="24">
        <f>IF(X210-1&lt;$A$1,Dados!$B$4,X210-1)</f>
        <v>12</v>
      </c>
      <c r="Y212" s="7"/>
      <c r="Z212" s="29">
        <f>IF(Z210-1&lt;$A$1,Dados!$B$4,Z210-1)</f>
        <v>8</v>
      </c>
      <c r="AA212" s="24" t="s">
        <v>4</v>
      </c>
      <c r="AB212" s="24">
        <f>IF(AB210-1&lt;$A$1,Dados!$B$4,AB210-1)</f>
        <v>11</v>
      </c>
      <c r="AC212" s="7"/>
      <c r="AD212" s="29">
        <f>IF(AD210-1&lt;$A$1,Dados!$B$4,AD210-1)</f>
        <v>9</v>
      </c>
      <c r="AE212" s="24" t="s">
        <v>4</v>
      </c>
      <c r="AF212" s="24">
        <f>IF(AF210-1&lt;$A$1,Dados!$B$4,AF210-1)</f>
        <v>10</v>
      </c>
    </row>
    <row r="213" spans="1:32" ht="18.75" customHeight="1">
      <c r="A213" s="6"/>
      <c r="B213" s="28"/>
      <c r="C213" s="6"/>
      <c r="D213" s="33"/>
      <c r="E213" s="6"/>
      <c r="F213" s="28"/>
      <c r="G213" s="6"/>
      <c r="H213" s="33"/>
      <c r="I213" s="6"/>
      <c r="J213" s="28"/>
      <c r="K213" s="6"/>
      <c r="L213" s="33"/>
      <c r="M213" s="6"/>
      <c r="N213" s="28"/>
      <c r="O213" s="6"/>
      <c r="P213" s="33"/>
      <c r="Q213" s="6"/>
      <c r="R213" s="28"/>
      <c r="S213" s="6"/>
      <c r="T213" s="33"/>
      <c r="U213" s="6"/>
      <c r="V213" s="28"/>
      <c r="W213" s="6"/>
      <c r="X213" s="33"/>
      <c r="Y213" s="6"/>
      <c r="Z213" s="28"/>
      <c r="AA213" s="6"/>
      <c r="AB213" s="33"/>
      <c r="AC213" s="6"/>
      <c r="AD213" s="28"/>
      <c r="AE213" s="6"/>
      <c r="AF213" s="33"/>
    </row>
    <row r="214" spans="1:32" ht="18.75" customHeight="1">
      <c r="A214" s="23" t="s">
        <v>45</v>
      </c>
      <c r="B214" s="29">
        <v>1</v>
      </c>
      <c r="C214" s="24" t="s">
        <v>4</v>
      </c>
      <c r="D214" s="24">
        <f>Dados!$B$4</f>
        <v>16</v>
      </c>
      <c r="E214" s="25"/>
      <c r="F214" s="29">
        <v>2</v>
      </c>
      <c r="G214" s="24" t="s">
        <v>4</v>
      </c>
      <c r="H214" s="24">
        <f>Dados!$B$4-1</f>
        <v>15</v>
      </c>
      <c r="I214" s="25"/>
      <c r="J214" s="29">
        <v>3</v>
      </c>
      <c r="K214" s="24" t="s">
        <v>4</v>
      </c>
      <c r="L214" s="24">
        <f>Dados!$B$4-2</f>
        <v>14</v>
      </c>
      <c r="M214" s="25"/>
      <c r="N214" s="29">
        <v>4</v>
      </c>
      <c r="O214" s="24" t="s">
        <v>4</v>
      </c>
      <c r="P214" s="24">
        <f>Dados!$B$4-3</f>
        <v>13</v>
      </c>
      <c r="Q214" s="25"/>
      <c r="R214" s="29">
        <v>5</v>
      </c>
      <c r="S214" s="24" t="s">
        <v>4</v>
      </c>
      <c r="T214" s="24">
        <f>Dados!$B$4-4</f>
        <v>12</v>
      </c>
      <c r="U214" s="25"/>
      <c r="V214" s="29">
        <v>6</v>
      </c>
      <c r="W214" s="24" t="s">
        <v>4</v>
      </c>
      <c r="X214" s="24">
        <f>Dados!$B$4-5</f>
        <v>11</v>
      </c>
      <c r="Y214" s="7"/>
      <c r="Z214" s="29">
        <v>7</v>
      </c>
      <c r="AA214" s="24" t="s">
        <v>4</v>
      </c>
      <c r="AB214" s="24">
        <f>Dados!$B$4-6</f>
        <v>10</v>
      </c>
      <c r="AC214" s="7"/>
      <c r="AD214" s="29">
        <v>8</v>
      </c>
      <c r="AE214" s="24" t="s">
        <v>4</v>
      </c>
      <c r="AF214" s="24">
        <f>Dados!$B$4-7</f>
        <v>9</v>
      </c>
    </row>
    <row r="215" spans="1:32" ht="18.75" customHeight="1">
      <c r="A215" s="6"/>
      <c r="B215" s="30"/>
      <c r="C215" s="25"/>
      <c r="D215" s="36"/>
      <c r="E215" s="25"/>
      <c r="F215" s="30"/>
      <c r="G215" s="25"/>
      <c r="H215" s="36"/>
      <c r="I215" s="25"/>
      <c r="J215" s="30"/>
      <c r="K215" s="25"/>
      <c r="L215" s="36"/>
      <c r="M215" s="25"/>
      <c r="N215" s="30"/>
      <c r="O215" s="25"/>
      <c r="P215" s="36"/>
      <c r="Q215" s="25"/>
      <c r="R215" s="30"/>
      <c r="S215" s="25"/>
      <c r="T215" s="36"/>
      <c r="U215" s="25"/>
      <c r="V215" s="30"/>
      <c r="W215" s="25"/>
      <c r="X215" s="36"/>
      <c r="Y215" s="25"/>
      <c r="Z215" s="30"/>
      <c r="AA215" s="25"/>
      <c r="AB215" s="36"/>
      <c r="AC215" s="25"/>
      <c r="AD215" s="30"/>
      <c r="AE215" s="25"/>
      <c r="AF215" s="36"/>
    </row>
    <row r="216" spans="1:32" ht="18.75" customHeight="1">
      <c r="A216" s="23" t="s">
        <v>46</v>
      </c>
      <c r="B216" s="29">
        <f>IF($A$1=2,1,IF(B214-1&lt;1,Dados!$B$4,B214-1))</f>
        <v>1</v>
      </c>
      <c r="C216" s="24" t="s">
        <v>4</v>
      </c>
      <c r="D216" s="24">
        <f>IF(D214-1&lt;$A$1,Dados!$B$4,D214-1)</f>
        <v>15</v>
      </c>
      <c r="E216" s="25"/>
      <c r="F216" s="29">
        <f>IF(F214-1&lt;$A$1,Dados!$B$4,F214-1)</f>
        <v>16</v>
      </c>
      <c r="G216" s="24" t="s">
        <v>4</v>
      </c>
      <c r="H216" s="24">
        <f>IF(H214-1&lt;$A$1,Dados!$B$4,H214-1)</f>
        <v>14</v>
      </c>
      <c r="I216" s="25"/>
      <c r="J216" s="29">
        <f>IF(J214-1&lt;$A$1,Dados!$B$4,J214-1)</f>
        <v>2</v>
      </c>
      <c r="K216" s="24" t="s">
        <v>4</v>
      </c>
      <c r="L216" s="24">
        <f>IF(L214-1&lt;$A$1,Dados!$B$4,L214-1)</f>
        <v>13</v>
      </c>
      <c r="M216" s="25"/>
      <c r="N216" s="29">
        <f>IF(N214-1&lt;$A$1,Dados!$B$4,N214-1)</f>
        <v>3</v>
      </c>
      <c r="O216" s="24" t="s">
        <v>4</v>
      </c>
      <c r="P216" s="24">
        <f>IF(P214-1&lt;$A$1,Dados!$B$4,P214-1)</f>
        <v>12</v>
      </c>
      <c r="Q216" s="25"/>
      <c r="R216" s="29">
        <f>IF(R214-1&lt;$A$1,Dados!$B$4,R214-1)</f>
        <v>4</v>
      </c>
      <c r="S216" s="24" t="s">
        <v>4</v>
      </c>
      <c r="T216" s="24">
        <f>IF(T214-1&lt;$A$1,Dados!$B$4,T214-1)</f>
        <v>11</v>
      </c>
      <c r="U216" s="25"/>
      <c r="V216" s="29">
        <f>IF(V214-1&lt;$A$1,Dados!$B$4,V214-1)</f>
        <v>5</v>
      </c>
      <c r="W216" s="24" t="s">
        <v>4</v>
      </c>
      <c r="X216" s="24">
        <f>IF(X214-1&lt;$A$1,Dados!$B$4,X214-1)</f>
        <v>10</v>
      </c>
      <c r="Y216" s="7"/>
      <c r="Z216" s="29">
        <f>IF(Z214-1&lt;$A$1,Dados!$B$4,Z214-1)</f>
        <v>6</v>
      </c>
      <c r="AA216" s="24" t="s">
        <v>4</v>
      </c>
      <c r="AB216" s="24">
        <f>IF(AB214-1&lt;$A$1,Dados!$B$4,AB214-1)</f>
        <v>9</v>
      </c>
      <c r="AC216" s="7"/>
      <c r="AD216" s="29">
        <f>IF(AD214-1&lt;$A$1,Dados!$B$4,AD214-1)</f>
        <v>7</v>
      </c>
      <c r="AE216" s="24" t="s">
        <v>4</v>
      </c>
      <c r="AF216" s="24">
        <f>IF(AF214-1&lt;$A$1,Dados!$B$4,AF214-1)</f>
        <v>8</v>
      </c>
    </row>
    <row r="217" spans="1:32" ht="18.75" customHeight="1">
      <c r="A217" s="6"/>
      <c r="B217" s="30"/>
      <c r="C217" s="25"/>
      <c r="D217" s="36"/>
      <c r="E217" s="25"/>
      <c r="F217" s="30"/>
      <c r="G217" s="25"/>
      <c r="H217" s="36"/>
      <c r="I217" s="25"/>
      <c r="J217" s="30"/>
      <c r="K217" s="25"/>
      <c r="L217" s="36"/>
      <c r="M217" s="25"/>
      <c r="N217" s="30"/>
      <c r="O217" s="25"/>
      <c r="P217" s="36"/>
      <c r="Q217" s="25"/>
      <c r="R217" s="30"/>
      <c r="S217" s="25"/>
      <c r="T217" s="36"/>
      <c r="U217" s="25"/>
      <c r="V217" s="30"/>
      <c r="W217" s="25"/>
      <c r="X217" s="36"/>
      <c r="Y217" s="25"/>
      <c r="Z217" s="30"/>
      <c r="AA217" s="25"/>
      <c r="AB217" s="36"/>
      <c r="AC217" s="25"/>
      <c r="AD217" s="30"/>
      <c r="AE217" s="25"/>
      <c r="AF217" s="36"/>
    </row>
    <row r="218" spans="1:32" ht="18.75" customHeight="1">
      <c r="A218" s="23" t="s">
        <v>47</v>
      </c>
      <c r="B218" s="29">
        <f>IF($A$1=2,1,IF(B216-1&lt;1,Dados!$B$4,B216-1))</f>
        <v>1</v>
      </c>
      <c r="C218" s="24" t="s">
        <v>4</v>
      </c>
      <c r="D218" s="24">
        <f>IF(D216-1&lt;$A$1,Dados!$B$4,D216-1)</f>
        <v>14</v>
      </c>
      <c r="E218" s="25"/>
      <c r="F218" s="29">
        <f>IF(F216-1&lt;$A$1,Dados!$B$4,F216-1)</f>
        <v>15</v>
      </c>
      <c r="G218" s="24" t="s">
        <v>4</v>
      </c>
      <c r="H218" s="24">
        <f>IF(H216-1&lt;$A$1,Dados!$B$4,H216-1)</f>
        <v>13</v>
      </c>
      <c r="I218" s="25"/>
      <c r="J218" s="29">
        <f>IF(J216-1&lt;$A$1,Dados!$B$4,J216-1)</f>
        <v>16</v>
      </c>
      <c r="K218" s="24" t="s">
        <v>4</v>
      </c>
      <c r="L218" s="24">
        <f>IF(L216-1&lt;$A$1,Dados!$B$4,L216-1)</f>
        <v>12</v>
      </c>
      <c r="M218" s="25"/>
      <c r="N218" s="29">
        <f>IF(N216-1&lt;$A$1,Dados!$B$4,N216-1)</f>
        <v>2</v>
      </c>
      <c r="O218" s="24" t="s">
        <v>4</v>
      </c>
      <c r="P218" s="24">
        <f>IF(P216-1&lt;$A$1,Dados!$B$4,P216-1)</f>
        <v>11</v>
      </c>
      <c r="Q218" s="25"/>
      <c r="R218" s="29">
        <f>IF(R216-1&lt;$A$1,Dados!$B$4,R216-1)</f>
        <v>3</v>
      </c>
      <c r="S218" s="24" t="s">
        <v>4</v>
      </c>
      <c r="T218" s="24">
        <f>IF(T216-1&lt;$A$1,Dados!$B$4,T216-1)</f>
        <v>10</v>
      </c>
      <c r="U218" s="25"/>
      <c r="V218" s="29">
        <f>IF(V216-1&lt;$A$1,Dados!$B$4,V216-1)</f>
        <v>4</v>
      </c>
      <c r="W218" s="24" t="s">
        <v>4</v>
      </c>
      <c r="X218" s="24">
        <f>IF(X216-1&lt;$A$1,Dados!$B$4,X216-1)</f>
        <v>9</v>
      </c>
      <c r="Y218" s="7"/>
      <c r="Z218" s="29">
        <f>IF(Z216-1&lt;$A$1,Dados!$B$4,Z216-1)</f>
        <v>5</v>
      </c>
      <c r="AA218" s="24" t="s">
        <v>4</v>
      </c>
      <c r="AB218" s="24">
        <f>IF(AB216-1&lt;$A$1,Dados!$B$4,AB216-1)</f>
        <v>8</v>
      </c>
      <c r="AC218" s="7"/>
      <c r="AD218" s="29">
        <f>IF(AD216-1&lt;$A$1,Dados!$B$4,AD216-1)</f>
        <v>6</v>
      </c>
      <c r="AE218" s="24" t="s">
        <v>4</v>
      </c>
      <c r="AF218" s="24">
        <f>IF(AF216-1&lt;$A$1,Dados!$B$4,AF216-1)</f>
        <v>7</v>
      </c>
    </row>
    <row r="219" spans="1:32" ht="18.75" customHeight="1">
      <c r="A219" s="6"/>
      <c r="B219" s="30"/>
      <c r="C219" s="25"/>
      <c r="D219" s="36"/>
      <c r="E219" s="25"/>
      <c r="F219" s="30"/>
      <c r="G219" s="25"/>
      <c r="H219" s="36"/>
      <c r="I219" s="25"/>
      <c r="J219" s="30"/>
      <c r="K219" s="25"/>
      <c r="L219" s="36"/>
      <c r="M219" s="25"/>
      <c r="N219" s="30"/>
      <c r="O219" s="25"/>
      <c r="P219" s="36"/>
      <c r="Q219" s="25"/>
      <c r="R219" s="30"/>
      <c r="S219" s="25"/>
      <c r="T219" s="36"/>
      <c r="U219" s="25"/>
      <c r="V219" s="30"/>
      <c r="W219" s="25"/>
      <c r="X219" s="36"/>
      <c r="Y219" s="25"/>
      <c r="Z219" s="30"/>
      <c r="AA219" s="25"/>
      <c r="AB219" s="36"/>
      <c r="AC219" s="25"/>
      <c r="AD219" s="30"/>
      <c r="AE219" s="25"/>
      <c r="AF219" s="36"/>
    </row>
    <row r="220" spans="1:32" ht="18.75" customHeight="1">
      <c r="A220" s="23" t="s">
        <v>48</v>
      </c>
      <c r="B220" s="29">
        <f>IF($A$1=2,1,IF(B218-1&lt;1,Dados!$B$4,B218-1))</f>
        <v>1</v>
      </c>
      <c r="C220" s="24" t="s">
        <v>4</v>
      </c>
      <c r="D220" s="24">
        <f>IF(D218-1&lt;$A$1,Dados!$B$4,D218-1)</f>
        <v>13</v>
      </c>
      <c r="E220" s="25"/>
      <c r="F220" s="29">
        <f>IF(F218-1&lt;$A$1,Dados!$B$4,F218-1)</f>
        <v>14</v>
      </c>
      <c r="G220" s="24" t="s">
        <v>4</v>
      </c>
      <c r="H220" s="24">
        <f>IF(H218-1&lt;$A$1,Dados!$B$4,H218-1)</f>
        <v>12</v>
      </c>
      <c r="I220" s="25"/>
      <c r="J220" s="29">
        <f>IF(J218-1&lt;$A$1,Dados!$B$4,J218-1)</f>
        <v>15</v>
      </c>
      <c r="K220" s="24" t="s">
        <v>4</v>
      </c>
      <c r="L220" s="24">
        <f>IF(L218-1&lt;$A$1,Dados!$B$4,L218-1)</f>
        <v>11</v>
      </c>
      <c r="M220" s="25"/>
      <c r="N220" s="29">
        <f>IF(N218-1&lt;$A$1,Dados!$B$4,N218-1)</f>
        <v>16</v>
      </c>
      <c r="O220" s="24" t="s">
        <v>4</v>
      </c>
      <c r="P220" s="24">
        <f>IF(P218-1&lt;$A$1,Dados!$B$4,P218-1)</f>
        <v>10</v>
      </c>
      <c r="Q220" s="25"/>
      <c r="R220" s="29">
        <f>IF(R218-1&lt;$A$1,Dados!$B$4,R218-1)</f>
        <v>2</v>
      </c>
      <c r="S220" s="24" t="s">
        <v>4</v>
      </c>
      <c r="T220" s="24">
        <f>IF(T218-1&lt;$A$1,Dados!$B$4,T218-1)</f>
        <v>9</v>
      </c>
      <c r="U220" s="25"/>
      <c r="V220" s="29">
        <f>IF(V218-1&lt;$A$1,Dados!$B$4,V218-1)</f>
        <v>3</v>
      </c>
      <c r="W220" s="24" t="s">
        <v>4</v>
      </c>
      <c r="X220" s="24">
        <f>IF(X218-1&lt;$A$1,Dados!$B$4,X218-1)</f>
        <v>8</v>
      </c>
      <c r="Y220" s="7"/>
      <c r="Z220" s="29">
        <f>IF(Z218-1&lt;$A$1,Dados!$B$4,Z218-1)</f>
        <v>4</v>
      </c>
      <c r="AA220" s="24" t="s">
        <v>4</v>
      </c>
      <c r="AB220" s="24">
        <f>IF(AB218-1&lt;$A$1,Dados!$B$4,AB218-1)</f>
        <v>7</v>
      </c>
      <c r="AC220" s="7"/>
      <c r="AD220" s="29">
        <f>IF(AD218-1&lt;$A$1,Dados!$B$4,AD218-1)</f>
        <v>5</v>
      </c>
      <c r="AE220" s="24" t="s">
        <v>4</v>
      </c>
      <c r="AF220" s="24">
        <f>IF(AF218-1&lt;$A$1,Dados!$B$4,AF218-1)</f>
        <v>6</v>
      </c>
    </row>
    <row r="221" spans="1:32" ht="18.75" customHeight="1">
      <c r="A221" s="6"/>
      <c r="B221" s="30"/>
      <c r="C221" s="25"/>
      <c r="D221" s="36"/>
      <c r="E221" s="25"/>
      <c r="F221" s="30"/>
      <c r="G221" s="25"/>
      <c r="H221" s="36"/>
      <c r="I221" s="25"/>
      <c r="J221" s="30"/>
      <c r="K221" s="25"/>
      <c r="L221" s="36"/>
      <c r="M221" s="25"/>
      <c r="N221" s="30"/>
      <c r="O221" s="25"/>
      <c r="P221" s="36"/>
      <c r="Q221" s="25"/>
      <c r="R221" s="30"/>
      <c r="S221" s="25"/>
      <c r="T221" s="36"/>
      <c r="U221" s="25"/>
      <c r="V221" s="30"/>
      <c r="W221" s="25"/>
      <c r="X221" s="36"/>
      <c r="Y221" s="25"/>
      <c r="Z221" s="30"/>
      <c r="AA221" s="25"/>
      <c r="AB221" s="36"/>
      <c r="AC221" s="25"/>
      <c r="AD221" s="30"/>
      <c r="AE221" s="25"/>
      <c r="AF221" s="36"/>
    </row>
    <row r="222" spans="1:32" ht="18.75" customHeight="1">
      <c r="A222" s="23" t="s">
        <v>49</v>
      </c>
      <c r="B222" s="29">
        <f>IF($A$1=2,1,IF(B220-1&lt;1,Dados!$B$4,B220-1))</f>
        <v>1</v>
      </c>
      <c r="C222" s="24" t="s">
        <v>4</v>
      </c>
      <c r="D222" s="24">
        <f>IF(D220-1&lt;$A$1,Dados!$B$4,D220-1)</f>
        <v>12</v>
      </c>
      <c r="E222" s="25"/>
      <c r="F222" s="29">
        <f>IF(F220-1&lt;$A$1,Dados!$B$4,F220-1)</f>
        <v>13</v>
      </c>
      <c r="G222" s="24" t="s">
        <v>4</v>
      </c>
      <c r="H222" s="24">
        <f>IF(H220-1&lt;$A$1,Dados!$B$4,H220-1)</f>
        <v>11</v>
      </c>
      <c r="I222" s="25"/>
      <c r="J222" s="29">
        <f>IF(J220-1&lt;$A$1,Dados!$B$4,J220-1)</f>
        <v>14</v>
      </c>
      <c r="K222" s="24" t="s">
        <v>4</v>
      </c>
      <c r="L222" s="24">
        <f>IF(L220-1&lt;$A$1,Dados!$B$4,L220-1)</f>
        <v>10</v>
      </c>
      <c r="M222" s="25"/>
      <c r="N222" s="29">
        <f>IF(N220-1&lt;$A$1,Dados!$B$4,N220-1)</f>
        <v>15</v>
      </c>
      <c r="O222" s="24" t="s">
        <v>4</v>
      </c>
      <c r="P222" s="24">
        <f>IF(P220-1&lt;$A$1,Dados!$B$4,P220-1)</f>
        <v>9</v>
      </c>
      <c r="Q222" s="25"/>
      <c r="R222" s="29">
        <f>IF(R220-1&lt;$A$1,Dados!$B$4,R220-1)</f>
        <v>16</v>
      </c>
      <c r="S222" s="24" t="s">
        <v>4</v>
      </c>
      <c r="T222" s="24">
        <f>IF(T220-1&lt;$A$1,Dados!$B$4,T220-1)</f>
        <v>8</v>
      </c>
      <c r="U222" s="25"/>
      <c r="V222" s="29">
        <f>IF(V220-1&lt;$A$1,Dados!$B$4,V220-1)</f>
        <v>2</v>
      </c>
      <c r="W222" s="24" t="s">
        <v>4</v>
      </c>
      <c r="X222" s="24">
        <f>IF(X220-1&lt;$A$1,Dados!$B$4,X220-1)</f>
        <v>7</v>
      </c>
      <c r="Y222" s="7"/>
      <c r="Z222" s="29">
        <f>IF(Z220-1&lt;$A$1,Dados!$B$4,Z220-1)</f>
        <v>3</v>
      </c>
      <c r="AA222" s="24" t="s">
        <v>4</v>
      </c>
      <c r="AB222" s="24">
        <f>IF(AB220-1&lt;$A$1,Dados!$B$4,AB220-1)</f>
        <v>6</v>
      </c>
      <c r="AC222" s="7"/>
      <c r="AD222" s="29">
        <f>IF(AD220-1&lt;$A$1,Dados!$B$4,AD220-1)</f>
        <v>4</v>
      </c>
      <c r="AE222" s="24" t="s">
        <v>4</v>
      </c>
      <c r="AF222" s="24">
        <f>IF(AF220-1&lt;$A$1,Dados!$B$4,AF220-1)</f>
        <v>5</v>
      </c>
    </row>
    <row r="223" spans="1:32" ht="18.75" customHeight="1">
      <c r="A223" s="6"/>
      <c r="B223" s="30"/>
      <c r="C223" s="25"/>
      <c r="D223" s="36"/>
      <c r="E223" s="25"/>
      <c r="F223" s="30"/>
      <c r="G223" s="25"/>
      <c r="H223" s="36"/>
      <c r="I223" s="25"/>
      <c r="J223" s="30"/>
      <c r="K223" s="25"/>
      <c r="L223" s="36"/>
      <c r="M223" s="25"/>
      <c r="N223" s="30"/>
      <c r="O223" s="25"/>
      <c r="P223" s="36"/>
      <c r="Q223" s="25"/>
      <c r="R223" s="30"/>
      <c r="S223" s="25"/>
      <c r="T223" s="36"/>
      <c r="U223" s="25"/>
      <c r="V223" s="30"/>
      <c r="W223" s="25"/>
      <c r="X223" s="36"/>
      <c r="Y223" s="25"/>
      <c r="Z223" s="30"/>
      <c r="AA223" s="25"/>
      <c r="AB223" s="36"/>
      <c r="AC223" s="25"/>
      <c r="AD223" s="30"/>
      <c r="AE223" s="25"/>
      <c r="AF223" s="36"/>
    </row>
    <row r="224" spans="1:32" ht="18.75" customHeight="1">
      <c r="A224" s="23" t="s">
        <v>50</v>
      </c>
      <c r="B224" s="29">
        <f>IF($A$1=2,1,IF(B222-1&lt;1,Dados!$B$4,B222-1))</f>
        <v>1</v>
      </c>
      <c r="C224" s="24" t="s">
        <v>4</v>
      </c>
      <c r="D224" s="24">
        <f>IF(D222-1&lt;$A$1,Dados!$B$4,D222-1)</f>
        <v>11</v>
      </c>
      <c r="E224" s="25"/>
      <c r="F224" s="29">
        <f>IF(F222-1&lt;$A$1,Dados!$B$4,F222-1)</f>
        <v>12</v>
      </c>
      <c r="G224" s="24" t="s">
        <v>4</v>
      </c>
      <c r="H224" s="24">
        <f>IF(H222-1&lt;$A$1,Dados!$B$4,H222-1)</f>
        <v>10</v>
      </c>
      <c r="I224" s="25"/>
      <c r="J224" s="29">
        <f>IF(J222-1&lt;$A$1,Dados!$B$4,J222-1)</f>
        <v>13</v>
      </c>
      <c r="K224" s="24" t="s">
        <v>4</v>
      </c>
      <c r="L224" s="24">
        <f>IF(L222-1&lt;$A$1,Dados!$B$4,L222-1)</f>
        <v>9</v>
      </c>
      <c r="M224" s="25"/>
      <c r="N224" s="29">
        <f>IF(N222-1&lt;$A$1,Dados!$B$4,N222-1)</f>
        <v>14</v>
      </c>
      <c r="O224" s="24" t="s">
        <v>4</v>
      </c>
      <c r="P224" s="24">
        <f>IF(P222-1&lt;$A$1,Dados!$B$4,P222-1)</f>
        <v>8</v>
      </c>
      <c r="Q224" s="25"/>
      <c r="R224" s="29">
        <f>IF(R222-1&lt;$A$1,Dados!$B$4,R222-1)</f>
        <v>15</v>
      </c>
      <c r="S224" s="24" t="s">
        <v>4</v>
      </c>
      <c r="T224" s="24">
        <f>IF(T222-1&lt;$A$1,Dados!$B$4,T222-1)</f>
        <v>7</v>
      </c>
      <c r="U224" s="25"/>
      <c r="V224" s="29">
        <f>IF(V222-1&lt;$A$1,Dados!$B$4,V222-1)</f>
        <v>16</v>
      </c>
      <c r="W224" s="24" t="s">
        <v>4</v>
      </c>
      <c r="X224" s="24">
        <f>IF(X222-1&lt;$A$1,Dados!$B$4,X222-1)</f>
        <v>6</v>
      </c>
      <c r="Y224" s="7"/>
      <c r="Z224" s="29">
        <f>IF(Z222-1&lt;$A$1,Dados!$B$4,Z222-1)</f>
        <v>2</v>
      </c>
      <c r="AA224" s="24" t="s">
        <v>4</v>
      </c>
      <c r="AB224" s="24">
        <f>IF(AB222-1&lt;$A$1,Dados!$B$4,AB222-1)</f>
        <v>5</v>
      </c>
      <c r="AC224" s="7"/>
      <c r="AD224" s="29">
        <f>IF(AD222-1&lt;$A$1,Dados!$B$4,AD222-1)</f>
        <v>3</v>
      </c>
      <c r="AE224" s="24" t="s">
        <v>4</v>
      </c>
      <c r="AF224" s="24">
        <f>IF(AF222-1&lt;$A$1,Dados!$B$4,AF222-1)</f>
        <v>4</v>
      </c>
    </row>
    <row r="225" spans="1:32" ht="18.75" customHeight="1">
      <c r="A225" s="6"/>
      <c r="B225" s="30"/>
      <c r="C225" s="25"/>
      <c r="D225" s="36"/>
      <c r="E225" s="25"/>
      <c r="F225" s="30"/>
      <c r="G225" s="25"/>
      <c r="H225" s="36"/>
      <c r="I225" s="25"/>
      <c r="J225" s="30"/>
      <c r="K225" s="25"/>
      <c r="L225" s="36"/>
      <c r="M225" s="25"/>
      <c r="N225" s="30"/>
      <c r="O225" s="25"/>
      <c r="P225" s="36"/>
      <c r="Q225" s="25"/>
      <c r="R225" s="30"/>
      <c r="S225" s="25"/>
      <c r="T225" s="36"/>
      <c r="U225" s="25"/>
      <c r="V225" s="30"/>
      <c r="W225" s="25"/>
      <c r="X225" s="36"/>
      <c r="Y225" s="25"/>
      <c r="Z225" s="30"/>
      <c r="AA225" s="25"/>
      <c r="AB225" s="36"/>
      <c r="AC225" s="25"/>
      <c r="AD225" s="30"/>
      <c r="AE225" s="25"/>
      <c r="AF225" s="36"/>
    </row>
    <row r="226" spans="1:32" ht="18.75" customHeight="1">
      <c r="A226" s="23" t="s">
        <v>51</v>
      </c>
      <c r="B226" s="29">
        <f>IF($A$1=2,1,IF(B224-1&lt;1,Dados!$B$4,B224-1))</f>
        <v>1</v>
      </c>
      <c r="C226" s="24" t="s">
        <v>4</v>
      </c>
      <c r="D226" s="24">
        <f>IF(D224-1&lt;$A$1,Dados!$B$4,D224-1)</f>
        <v>10</v>
      </c>
      <c r="E226" s="25"/>
      <c r="F226" s="29">
        <f>IF(F224-1&lt;$A$1,Dados!$B$4,F224-1)</f>
        <v>11</v>
      </c>
      <c r="G226" s="24" t="s">
        <v>4</v>
      </c>
      <c r="H226" s="24">
        <f>IF(H224-1&lt;$A$1,Dados!$B$4,H224-1)</f>
        <v>9</v>
      </c>
      <c r="I226" s="25"/>
      <c r="J226" s="29">
        <f>IF(J224-1&lt;$A$1,Dados!$B$4,J224-1)</f>
        <v>12</v>
      </c>
      <c r="K226" s="24" t="s">
        <v>4</v>
      </c>
      <c r="L226" s="24">
        <f>IF(L224-1&lt;$A$1,Dados!$B$4,L224-1)</f>
        <v>8</v>
      </c>
      <c r="M226" s="25"/>
      <c r="N226" s="29">
        <f>IF(N224-1&lt;$A$1,Dados!$B$4,N224-1)</f>
        <v>13</v>
      </c>
      <c r="O226" s="24" t="s">
        <v>4</v>
      </c>
      <c r="P226" s="24">
        <f>IF(P224-1&lt;$A$1,Dados!$B$4,P224-1)</f>
        <v>7</v>
      </c>
      <c r="Q226" s="25"/>
      <c r="R226" s="29">
        <f>IF(R224-1&lt;$A$1,Dados!$B$4,R224-1)</f>
        <v>14</v>
      </c>
      <c r="S226" s="24" t="s">
        <v>4</v>
      </c>
      <c r="T226" s="24">
        <f>IF(T224-1&lt;$A$1,Dados!$B$4,T224-1)</f>
        <v>6</v>
      </c>
      <c r="U226" s="25"/>
      <c r="V226" s="29">
        <f>IF(V224-1&lt;$A$1,Dados!$B$4,V224-1)</f>
        <v>15</v>
      </c>
      <c r="W226" s="24" t="s">
        <v>4</v>
      </c>
      <c r="X226" s="24">
        <f>IF(X224-1&lt;$A$1,Dados!$B$4,X224-1)</f>
        <v>5</v>
      </c>
      <c r="Y226" s="7"/>
      <c r="Z226" s="29">
        <f>IF(Z224-1&lt;$A$1,Dados!$B$4,Z224-1)</f>
        <v>16</v>
      </c>
      <c r="AA226" s="24" t="s">
        <v>4</v>
      </c>
      <c r="AB226" s="24">
        <f>IF(AB224-1&lt;$A$1,Dados!$B$4,AB224-1)</f>
        <v>4</v>
      </c>
      <c r="AC226" s="7"/>
      <c r="AD226" s="29">
        <f>IF(AD224-1&lt;$A$1,Dados!$B$4,AD224-1)</f>
        <v>2</v>
      </c>
      <c r="AE226" s="24" t="s">
        <v>4</v>
      </c>
      <c r="AF226" s="24">
        <f>IF(AF224-1&lt;$A$1,Dados!$B$4,AF224-1)</f>
        <v>3</v>
      </c>
    </row>
    <row r="227" spans="1:32" ht="18.75" customHeight="1">
      <c r="A227" s="6"/>
      <c r="B227" s="30"/>
      <c r="C227" s="25"/>
      <c r="D227" s="36"/>
      <c r="E227" s="25"/>
      <c r="F227" s="30"/>
      <c r="G227" s="25"/>
      <c r="H227" s="36"/>
      <c r="I227" s="25"/>
      <c r="J227" s="30"/>
      <c r="K227" s="25"/>
      <c r="L227" s="36"/>
      <c r="M227" s="25"/>
      <c r="N227" s="30"/>
      <c r="O227" s="25"/>
      <c r="P227" s="36"/>
      <c r="Q227" s="25"/>
      <c r="R227" s="30"/>
      <c r="S227" s="25"/>
      <c r="T227" s="36"/>
      <c r="U227" s="25"/>
      <c r="V227" s="30"/>
      <c r="W227" s="25"/>
      <c r="X227" s="36"/>
      <c r="Y227" s="25"/>
      <c r="Z227" s="30"/>
      <c r="AA227" s="25"/>
      <c r="AB227" s="36"/>
      <c r="AC227" s="25"/>
      <c r="AD227" s="30"/>
      <c r="AE227" s="25"/>
      <c r="AF227" s="36"/>
    </row>
    <row r="228" spans="1:32" ht="18.75" customHeight="1">
      <c r="A228" s="23" t="s">
        <v>52</v>
      </c>
      <c r="B228" s="29">
        <f>IF($A$1=2,1,IF(B226-1&lt;1,Dados!$B$4,B226-1))</f>
        <v>1</v>
      </c>
      <c r="C228" s="24" t="s">
        <v>4</v>
      </c>
      <c r="D228" s="24">
        <f>IF(D226-1&lt;$A$1,Dados!$B$4,D226-1)</f>
        <v>9</v>
      </c>
      <c r="E228" s="25"/>
      <c r="F228" s="29">
        <f>IF(F226-1&lt;$A$1,Dados!$B$4,F226-1)</f>
        <v>10</v>
      </c>
      <c r="G228" s="24" t="s">
        <v>4</v>
      </c>
      <c r="H228" s="24">
        <f>IF(H226-1&lt;$A$1,Dados!$B$4,H226-1)</f>
        <v>8</v>
      </c>
      <c r="I228" s="25"/>
      <c r="J228" s="29">
        <f>IF(J226-1&lt;$A$1,Dados!$B$4,J226-1)</f>
        <v>11</v>
      </c>
      <c r="K228" s="24" t="s">
        <v>4</v>
      </c>
      <c r="L228" s="24">
        <f>IF(L226-1&lt;$A$1,Dados!$B$4,L226-1)</f>
        <v>7</v>
      </c>
      <c r="M228" s="25"/>
      <c r="N228" s="29">
        <f>IF(N226-1&lt;$A$1,Dados!$B$4,N226-1)</f>
        <v>12</v>
      </c>
      <c r="O228" s="24" t="s">
        <v>4</v>
      </c>
      <c r="P228" s="24">
        <f>IF(P226-1&lt;$A$1,Dados!$B$4,P226-1)</f>
        <v>6</v>
      </c>
      <c r="Q228" s="25"/>
      <c r="R228" s="29">
        <f>IF(R226-1&lt;$A$1,Dados!$B$4,R226-1)</f>
        <v>13</v>
      </c>
      <c r="S228" s="24" t="s">
        <v>4</v>
      </c>
      <c r="T228" s="24">
        <f>IF(T226-1&lt;$A$1,Dados!$B$4,T226-1)</f>
        <v>5</v>
      </c>
      <c r="U228" s="25"/>
      <c r="V228" s="29">
        <f>IF(V226-1&lt;$A$1,Dados!$B$4,V226-1)</f>
        <v>14</v>
      </c>
      <c r="W228" s="24" t="s">
        <v>4</v>
      </c>
      <c r="X228" s="24">
        <f>IF(X226-1&lt;$A$1,Dados!$B$4,X226-1)</f>
        <v>4</v>
      </c>
      <c r="Y228" s="7"/>
      <c r="Z228" s="29">
        <f>IF(Z226-1&lt;$A$1,Dados!$B$4,Z226-1)</f>
        <v>15</v>
      </c>
      <c r="AA228" s="24" t="s">
        <v>4</v>
      </c>
      <c r="AB228" s="24">
        <f>IF(AB226-1&lt;$A$1,Dados!$B$4,AB226-1)</f>
        <v>3</v>
      </c>
      <c r="AC228" s="7"/>
      <c r="AD228" s="29">
        <f>IF(AD226-1&lt;$A$1,Dados!$B$4,AD226-1)</f>
        <v>16</v>
      </c>
      <c r="AE228" s="24" t="s">
        <v>4</v>
      </c>
      <c r="AF228" s="24">
        <f>IF(AF226-1&lt;$A$1,Dados!$B$4,AF226-1)</f>
        <v>2</v>
      </c>
    </row>
    <row r="229" spans="1:32" ht="18.75" customHeight="1">
      <c r="A229" s="6"/>
      <c r="B229" s="30"/>
      <c r="C229" s="25"/>
      <c r="D229" s="36"/>
      <c r="E229" s="25"/>
      <c r="F229" s="30"/>
      <c r="G229" s="25"/>
      <c r="H229" s="36"/>
      <c r="I229" s="25"/>
      <c r="J229" s="30"/>
      <c r="K229" s="25"/>
      <c r="L229" s="36"/>
      <c r="M229" s="25"/>
      <c r="N229" s="30"/>
      <c r="O229" s="25"/>
      <c r="P229" s="36"/>
      <c r="Q229" s="25"/>
      <c r="R229" s="30"/>
      <c r="S229" s="25"/>
      <c r="T229" s="36"/>
      <c r="U229" s="25"/>
      <c r="V229" s="30"/>
      <c r="W229" s="25"/>
      <c r="X229" s="36"/>
      <c r="Y229" s="25"/>
      <c r="Z229" s="30"/>
      <c r="AA229" s="25"/>
      <c r="AB229" s="36"/>
      <c r="AC229" s="25"/>
      <c r="AD229" s="30"/>
      <c r="AE229" s="25"/>
      <c r="AF229" s="36"/>
    </row>
    <row r="230" spans="1:32" ht="18.75" customHeight="1">
      <c r="A230" s="23" t="s">
        <v>53</v>
      </c>
      <c r="B230" s="29">
        <f>IF($A$1=2,1,IF(B228-1&lt;1,Dados!$B$4,B228-1))</f>
        <v>1</v>
      </c>
      <c r="C230" s="24" t="s">
        <v>4</v>
      </c>
      <c r="D230" s="24">
        <f>IF(D228-1&lt;$A$1,Dados!$B$4,D228-1)</f>
        <v>8</v>
      </c>
      <c r="E230" s="25"/>
      <c r="F230" s="29">
        <f>IF(F228-1&lt;$A$1,Dados!$B$4,F228-1)</f>
        <v>9</v>
      </c>
      <c r="G230" s="24" t="s">
        <v>4</v>
      </c>
      <c r="H230" s="24">
        <f>IF(H228-1&lt;$A$1,Dados!$B$4,H228-1)</f>
        <v>7</v>
      </c>
      <c r="I230" s="25"/>
      <c r="J230" s="29">
        <f>IF(J228-1&lt;$A$1,Dados!$B$4,J228-1)</f>
        <v>10</v>
      </c>
      <c r="K230" s="24" t="s">
        <v>4</v>
      </c>
      <c r="L230" s="24">
        <f>IF(L228-1&lt;$A$1,Dados!$B$4,L228-1)</f>
        <v>6</v>
      </c>
      <c r="M230" s="25"/>
      <c r="N230" s="29">
        <f>IF(N228-1&lt;$A$1,Dados!$B$4,N228-1)</f>
        <v>11</v>
      </c>
      <c r="O230" s="24" t="s">
        <v>4</v>
      </c>
      <c r="P230" s="24">
        <f>IF(P228-1&lt;$A$1,Dados!$B$4,P228-1)</f>
        <v>5</v>
      </c>
      <c r="Q230" s="25"/>
      <c r="R230" s="29">
        <f>IF(R228-1&lt;$A$1,Dados!$B$4,R228-1)</f>
        <v>12</v>
      </c>
      <c r="S230" s="24" t="s">
        <v>4</v>
      </c>
      <c r="T230" s="24">
        <f>IF(T228-1&lt;$A$1,Dados!$B$4,T228-1)</f>
        <v>4</v>
      </c>
      <c r="U230" s="25"/>
      <c r="V230" s="29">
        <f>IF(V228-1&lt;$A$1,Dados!$B$4,V228-1)</f>
        <v>13</v>
      </c>
      <c r="W230" s="24" t="s">
        <v>4</v>
      </c>
      <c r="X230" s="24">
        <f>IF(X228-1&lt;$A$1,Dados!$B$4,X228-1)</f>
        <v>3</v>
      </c>
      <c r="Y230" s="7"/>
      <c r="Z230" s="29">
        <f>IF(Z228-1&lt;$A$1,Dados!$B$4,Z228-1)</f>
        <v>14</v>
      </c>
      <c r="AA230" s="24" t="s">
        <v>4</v>
      </c>
      <c r="AB230" s="24">
        <f>IF(AB228-1&lt;$A$1,Dados!$B$4,AB228-1)</f>
        <v>2</v>
      </c>
      <c r="AC230" s="7"/>
      <c r="AD230" s="29">
        <f>IF(AD228-1&lt;$A$1,Dados!$B$4,AD228-1)</f>
        <v>15</v>
      </c>
      <c r="AE230" s="24" t="s">
        <v>4</v>
      </c>
      <c r="AF230" s="24">
        <f>IF(AF228-1&lt;$A$1,Dados!$B$4,AF228-1)</f>
        <v>16</v>
      </c>
    </row>
    <row r="231" spans="1:32" ht="18.75" customHeight="1">
      <c r="A231" s="6"/>
      <c r="B231" s="30"/>
      <c r="C231" s="25"/>
      <c r="D231" s="36"/>
      <c r="E231" s="25"/>
      <c r="F231" s="30"/>
      <c r="G231" s="25"/>
      <c r="H231" s="36"/>
      <c r="I231" s="25"/>
      <c r="J231" s="30"/>
      <c r="K231" s="25"/>
      <c r="L231" s="36"/>
      <c r="M231" s="25"/>
      <c r="N231" s="30"/>
      <c r="O231" s="25"/>
      <c r="P231" s="36"/>
      <c r="Q231" s="25"/>
      <c r="R231" s="30"/>
      <c r="S231" s="25"/>
      <c r="T231" s="36"/>
      <c r="U231" s="25"/>
      <c r="V231" s="30"/>
      <c r="W231" s="25"/>
      <c r="X231" s="36"/>
      <c r="Y231" s="25"/>
      <c r="Z231" s="30"/>
      <c r="AA231" s="25"/>
      <c r="AB231" s="36"/>
      <c r="AC231" s="25"/>
      <c r="AD231" s="30"/>
      <c r="AE231" s="25"/>
      <c r="AF231" s="36"/>
    </row>
    <row r="232" spans="1:32" ht="18.75" customHeight="1">
      <c r="A232" s="23" t="s">
        <v>54</v>
      </c>
      <c r="B232" s="29">
        <f>IF($A$1=2,1,IF(B230-1&lt;1,Dados!$B$4,B230-1))</f>
        <v>1</v>
      </c>
      <c r="C232" s="24" t="s">
        <v>4</v>
      </c>
      <c r="D232" s="24">
        <f>IF(D230-1&lt;$A$1,Dados!$B$4,D230-1)</f>
        <v>7</v>
      </c>
      <c r="E232" s="25"/>
      <c r="F232" s="29">
        <f>IF(F230-1&lt;$A$1,Dados!$B$4,F230-1)</f>
        <v>8</v>
      </c>
      <c r="G232" s="24" t="s">
        <v>4</v>
      </c>
      <c r="H232" s="24">
        <f>IF(H230-1&lt;$A$1,Dados!$B$4,H230-1)</f>
        <v>6</v>
      </c>
      <c r="I232" s="25"/>
      <c r="J232" s="29">
        <f>IF(J230-1&lt;$A$1,Dados!$B$4,J230-1)</f>
        <v>9</v>
      </c>
      <c r="K232" s="24" t="s">
        <v>4</v>
      </c>
      <c r="L232" s="24">
        <f>IF(L230-1&lt;$A$1,Dados!$B$4,L230-1)</f>
        <v>5</v>
      </c>
      <c r="M232" s="25"/>
      <c r="N232" s="29">
        <f>IF(N230-1&lt;$A$1,Dados!$B$4,N230-1)</f>
        <v>10</v>
      </c>
      <c r="O232" s="24" t="s">
        <v>4</v>
      </c>
      <c r="P232" s="24">
        <f>IF(P230-1&lt;$A$1,Dados!$B$4,P230-1)</f>
        <v>4</v>
      </c>
      <c r="Q232" s="25"/>
      <c r="R232" s="29">
        <f>IF(R230-1&lt;$A$1,Dados!$B$4,R230-1)</f>
        <v>11</v>
      </c>
      <c r="S232" s="24" t="s">
        <v>4</v>
      </c>
      <c r="T232" s="24">
        <f>IF(T230-1&lt;$A$1,Dados!$B$4,T230-1)</f>
        <v>3</v>
      </c>
      <c r="U232" s="25"/>
      <c r="V232" s="29">
        <f>IF(V230-1&lt;$A$1,Dados!$B$4,V230-1)</f>
        <v>12</v>
      </c>
      <c r="W232" s="24" t="s">
        <v>4</v>
      </c>
      <c r="X232" s="24">
        <f>IF(X230-1&lt;$A$1,Dados!$B$4,X230-1)</f>
        <v>2</v>
      </c>
      <c r="Y232" s="7"/>
      <c r="Z232" s="29">
        <f>IF(Z230-1&lt;$A$1,Dados!$B$4,Z230-1)</f>
        <v>13</v>
      </c>
      <c r="AA232" s="24" t="s">
        <v>4</v>
      </c>
      <c r="AB232" s="24">
        <f>IF(AB230-1&lt;$A$1,Dados!$B$4,AB230-1)</f>
        <v>16</v>
      </c>
      <c r="AC232" s="7"/>
      <c r="AD232" s="29">
        <f>IF(AD230-1&lt;$A$1,Dados!$B$4,AD230-1)</f>
        <v>14</v>
      </c>
      <c r="AE232" s="24" t="s">
        <v>4</v>
      </c>
      <c r="AF232" s="24">
        <f>IF(AF230-1&lt;$A$1,Dados!$B$4,AF230-1)</f>
        <v>15</v>
      </c>
    </row>
    <row r="233" spans="1:32" ht="18.75" customHeight="1">
      <c r="A233" s="6"/>
      <c r="B233" s="30"/>
      <c r="C233" s="25"/>
      <c r="D233" s="36"/>
      <c r="E233" s="25"/>
      <c r="F233" s="30"/>
      <c r="G233" s="25"/>
      <c r="H233" s="36"/>
      <c r="I233" s="25"/>
      <c r="J233" s="30"/>
      <c r="K233" s="25"/>
      <c r="L233" s="36"/>
      <c r="M233" s="25"/>
      <c r="N233" s="30"/>
      <c r="O233" s="25"/>
      <c r="P233" s="36"/>
      <c r="Q233" s="25"/>
      <c r="R233" s="30"/>
      <c r="S233" s="25"/>
      <c r="T233" s="36"/>
      <c r="U233" s="25"/>
      <c r="V233" s="30"/>
      <c r="W233" s="25"/>
      <c r="X233" s="36"/>
      <c r="Y233" s="25"/>
      <c r="Z233" s="30"/>
      <c r="AA233" s="25"/>
      <c r="AB233" s="36"/>
      <c r="AC233" s="25"/>
      <c r="AD233" s="30"/>
      <c r="AE233" s="25"/>
      <c r="AF233" s="36"/>
    </row>
    <row r="234" spans="1:32" ht="18.75" customHeight="1">
      <c r="A234" s="23" t="s">
        <v>55</v>
      </c>
      <c r="B234" s="29">
        <f>IF($A$1=2,1,IF(B232-1&lt;1,Dados!$B$4,B232-1))</f>
        <v>1</v>
      </c>
      <c r="C234" s="24" t="s">
        <v>4</v>
      </c>
      <c r="D234" s="24">
        <f>IF(D232-1&lt;$A$1,Dados!$B$4,D232-1)</f>
        <v>6</v>
      </c>
      <c r="E234" s="25"/>
      <c r="F234" s="29">
        <f>IF(F232-1&lt;$A$1,Dados!$B$4,F232-1)</f>
        <v>7</v>
      </c>
      <c r="G234" s="24" t="s">
        <v>4</v>
      </c>
      <c r="H234" s="24">
        <f>IF(H232-1&lt;$A$1,Dados!$B$4,H232-1)</f>
        <v>5</v>
      </c>
      <c r="I234" s="25"/>
      <c r="J234" s="29">
        <f>IF(J232-1&lt;$A$1,Dados!$B$4,J232-1)</f>
        <v>8</v>
      </c>
      <c r="K234" s="24" t="s">
        <v>4</v>
      </c>
      <c r="L234" s="24">
        <f>IF(L232-1&lt;$A$1,Dados!$B$4,L232-1)</f>
        <v>4</v>
      </c>
      <c r="M234" s="25"/>
      <c r="N234" s="29">
        <f>IF(N232-1&lt;$A$1,Dados!$B$4,N232-1)</f>
        <v>9</v>
      </c>
      <c r="O234" s="24" t="s">
        <v>4</v>
      </c>
      <c r="P234" s="24">
        <f>IF(P232-1&lt;$A$1,Dados!$B$4,P232-1)</f>
        <v>3</v>
      </c>
      <c r="Q234" s="25"/>
      <c r="R234" s="29">
        <f>IF(R232-1&lt;$A$1,Dados!$B$4,R232-1)</f>
        <v>10</v>
      </c>
      <c r="S234" s="24" t="s">
        <v>4</v>
      </c>
      <c r="T234" s="24">
        <f>IF(T232-1&lt;$A$1,Dados!$B$4,T232-1)</f>
        <v>2</v>
      </c>
      <c r="U234" s="25"/>
      <c r="V234" s="29">
        <f>IF(V232-1&lt;$A$1,Dados!$B$4,V232-1)</f>
        <v>11</v>
      </c>
      <c r="W234" s="24" t="s">
        <v>4</v>
      </c>
      <c r="X234" s="24">
        <f>IF(X232-1&lt;$A$1,Dados!$B$4,X232-1)</f>
        <v>16</v>
      </c>
      <c r="Y234" s="7"/>
      <c r="Z234" s="29">
        <f>IF(Z232-1&lt;$A$1,Dados!$B$4,Z232-1)</f>
        <v>12</v>
      </c>
      <c r="AA234" s="24" t="s">
        <v>4</v>
      </c>
      <c r="AB234" s="24">
        <f>IF(AB232-1&lt;$A$1,Dados!$B$4,AB232-1)</f>
        <v>15</v>
      </c>
      <c r="AC234" s="7"/>
      <c r="AD234" s="29">
        <f>IF(AD232-1&lt;$A$1,Dados!$B$4,AD232-1)</f>
        <v>13</v>
      </c>
      <c r="AE234" s="24" t="s">
        <v>4</v>
      </c>
      <c r="AF234" s="24">
        <f>IF(AF232-1&lt;$A$1,Dados!$B$4,AF232-1)</f>
        <v>14</v>
      </c>
    </row>
    <row r="235" spans="1:32" ht="18.75" customHeight="1">
      <c r="A235" s="6"/>
      <c r="B235" s="30"/>
      <c r="C235" s="25"/>
      <c r="D235" s="36"/>
      <c r="E235" s="25"/>
      <c r="F235" s="30"/>
      <c r="G235" s="25"/>
      <c r="H235" s="36"/>
      <c r="I235" s="25"/>
      <c r="J235" s="30"/>
      <c r="K235" s="25"/>
      <c r="L235" s="36"/>
      <c r="M235" s="25"/>
      <c r="N235" s="30"/>
      <c r="O235" s="25"/>
      <c r="P235" s="36"/>
      <c r="Q235" s="25"/>
      <c r="R235" s="30"/>
      <c r="S235" s="25"/>
      <c r="T235" s="36"/>
      <c r="U235" s="25"/>
      <c r="V235" s="30"/>
      <c r="W235" s="25"/>
      <c r="X235" s="36"/>
      <c r="Y235" s="25"/>
      <c r="Z235" s="30"/>
      <c r="AA235" s="25"/>
      <c r="AB235" s="36"/>
      <c r="AC235" s="25"/>
      <c r="AD235" s="30"/>
      <c r="AE235" s="25"/>
      <c r="AF235" s="36"/>
    </row>
    <row r="236" spans="1:32" ht="18.75" customHeight="1">
      <c r="A236" s="6" t="s">
        <v>56</v>
      </c>
      <c r="B236" s="29">
        <f>IF($A$1=2,1,IF(B234-1&lt;1,Dados!$B$4,B234-1))</f>
        <v>1</v>
      </c>
      <c r="C236" s="24" t="s">
        <v>4</v>
      </c>
      <c r="D236" s="24">
        <f>IF(D234-1&lt;$A$1,Dados!$B$4,D234-1)</f>
        <v>5</v>
      </c>
      <c r="E236" s="25"/>
      <c r="F236" s="29">
        <f>IF(F234-1&lt;$A$1,Dados!$B$4,F234-1)</f>
        <v>6</v>
      </c>
      <c r="G236" s="24" t="s">
        <v>4</v>
      </c>
      <c r="H236" s="24">
        <f>IF(H234-1&lt;$A$1,Dados!$B$4,H234-1)</f>
        <v>4</v>
      </c>
      <c r="I236" s="25"/>
      <c r="J236" s="29">
        <f>IF(J234-1&lt;$A$1,Dados!$B$4,J234-1)</f>
        <v>7</v>
      </c>
      <c r="K236" s="24" t="s">
        <v>4</v>
      </c>
      <c r="L236" s="24">
        <f>IF(L234-1&lt;$A$1,Dados!$B$4,L234-1)</f>
        <v>3</v>
      </c>
      <c r="M236" s="25"/>
      <c r="N236" s="29">
        <f>IF(N234-1&lt;$A$1,Dados!$B$4,N234-1)</f>
        <v>8</v>
      </c>
      <c r="O236" s="24" t="s">
        <v>4</v>
      </c>
      <c r="P236" s="24">
        <f>IF(P234-1&lt;$A$1,Dados!$B$4,P234-1)</f>
        <v>2</v>
      </c>
      <c r="Q236" s="25"/>
      <c r="R236" s="29">
        <f>IF(R234-1&lt;$A$1,Dados!$B$4,R234-1)</f>
        <v>9</v>
      </c>
      <c r="S236" s="24" t="s">
        <v>4</v>
      </c>
      <c r="T236" s="24">
        <f>IF(T234-1&lt;$A$1,Dados!$B$4,T234-1)</f>
        <v>16</v>
      </c>
      <c r="U236" s="25"/>
      <c r="V236" s="29">
        <f>IF(V234-1&lt;$A$1,Dados!$B$4,V234-1)</f>
        <v>10</v>
      </c>
      <c r="W236" s="24" t="s">
        <v>4</v>
      </c>
      <c r="X236" s="24">
        <f>IF(X234-1&lt;$A$1,Dados!$B$4,X234-1)</f>
        <v>15</v>
      </c>
      <c r="Y236" s="7"/>
      <c r="Z236" s="29">
        <f>IF(Z234-1&lt;$A$1,Dados!$B$4,Z234-1)</f>
        <v>11</v>
      </c>
      <c r="AA236" s="24" t="s">
        <v>4</v>
      </c>
      <c r="AB236" s="24">
        <f>IF(AB234-1&lt;$A$1,Dados!$B$4,AB234-1)</f>
        <v>14</v>
      </c>
      <c r="AC236" s="7"/>
      <c r="AD236" s="29">
        <f>IF(AD234-1&lt;$A$1,Dados!$B$4,AD234-1)</f>
        <v>12</v>
      </c>
      <c r="AE236" s="24" t="s">
        <v>4</v>
      </c>
      <c r="AF236" s="24">
        <f>IF(AF234-1&lt;$A$1,Dados!$B$4,AF234-1)</f>
        <v>13</v>
      </c>
    </row>
    <row r="237" spans="1:32" ht="18.75" customHeight="1">
      <c r="A237" s="6"/>
      <c r="B237" s="30"/>
      <c r="C237" s="25"/>
      <c r="D237" s="36"/>
      <c r="E237" s="25"/>
      <c r="F237" s="30"/>
      <c r="G237" s="25"/>
      <c r="H237" s="36"/>
      <c r="I237" s="25"/>
      <c r="J237" s="30"/>
      <c r="K237" s="25"/>
      <c r="L237" s="36"/>
      <c r="M237" s="25"/>
      <c r="N237" s="30"/>
      <c r="O237" s="25"/>
      <c r="P237" s="36"/>
      <c r="Q237" s="25"/>
      <c r="R237" s="30"/>
      <c r="S237" s="25"/>
      <c r="T237" s="36"/>
      <c r="U237" s="25"/>
      <c r="V237" s="30"/>
      <c r="W237" s="25"/>
      <c r="X237" s="36"/>
      <c r="Y237" s="25"/>
      <c r="Z237" s="29"/>
      <c r="AA237" s="24"/>
      <c r="AB237" s="24"/>
      <c r="AC237" s="7"/>
      <c r="AD237" s="29"/>
      <c r="AE237" s="24"/>
      <c r="AF237" s="24"/>
    </row>
    <row r="238" spans="1:32" ht="18.75" customHeight="1">
      <c r="A238" s="6" t="s">
        <v>57</v>
      </c>
      <c r="B238" s="29">
        <f>IF($A$1=2,1,IF(B236-1&lt;1,Dados!$B$4,B236-1))</f>
        <v>1</v>
      </c>
      <c r="C238" s="24" t="s">
        <v>4</v>
      </c>
      <c r="D238" s="24">
        <f>IF(D236-1&lt;$A$1,Dados!$B$4,D236-1)</f>
        <v>4</v>
      </c>
      <c r="E238" s="25"/>
      <c r="F238" s="29">
        <f>IF(F236-1&lt;$A$1,Dados!$B$4,F236-1)</f>
        <v>5</v>
      </c>
      <c r="G238" s="24" t="s">
        <v>4</v>
      </c>
      <c r="H238" s="24">
        <f>IF(H236-1&lt;$A$1,Dados!$B$4,H236-1)</f>
        <v>3</v>
      </c>
      <c r="I238" s="25"/>
      <c r="J238" s="29">
        <f>IF(J236-1&lt;$A$1,Dados!$B$4,J236-1)</f>
        <v>6</v>
      </c>
      <c r="K238" s="24" t="s">
        <v>4</v>
      </c>
      <c r="L238" s="24">
        <f>IF(L236-1&lt;$A$1,Dados!$B$4,L236-1)</f>
        <v>2</v>
      </c>
      <c r="M238" s="25"/>
      <c r="N238" s="29">
        <f>IF(N236-1&lt;$A$1,Dados!$B$4,N236-1)</f>
        <v>7</v>
      </c>
      <c r="O238" s="24" t="s">
        <v>4</v>
      </c>
      <c r="P238" s="24">
        <f>IF(P236-1&lt;$A$1,Dados!$B$4,P236-1)</f>
        <v>16</v>
      </c>
      <c r="Q238" s="25"/>
      <c r="R238" s="29">
        <f>IF(R236-1&lt;$A$1,Dados!$B$4,R236-1)</f>
        <v>8</v>
      </c>
      <c r="S238" s="24" t="s">
        <v>4</v>
      </c>
      <c r="T238" s="24">
        <f>IF(T236-1&lt;$A$1,Dados!$B$4,T236-1)</f>
        <v>15</v>
      </c>
      <c r="U238" s="25"/>
      <c r="V238" s="29">
        <f>IF(V236-1&lt;$A$1,Dados!$B$4,V236-1)</f>
        <v>9</v>
      </c>
      <c r="W238" s="24" t="s">
        <v>4</v>
      </c>
      <c r="X238" s="24">
        <f>IF(X236-1&lt;$A$1,Dados!$B$4,X236-1)</f>
        <v>14</v>
      </c>
      <c r="Y238" s="7"/>
      <c r="Z238" s="29">
        <f>IF(Z236-1&lt;$A$1,Dados!$B$4,Z236-1)</f>
        <v>10</v>
      </c>
      <c r="AA238" s="24" t="s">
        <v>4</v>
      </c>
      <c r="AB238" s="24">
        <f>IF(AB236-1&lt;$A$1,Dados!$B$4,AB236-1)</f>
        <v>13</v>
      </c>
      <c r="AC238" s="7"/>
      <c r="AD238" s="29">
        <f>IF(AD236-1&lt;$A$1,Dados!$B$4,AD236-1)</f>
        <v>11</v>
      </c>
      <c r="AE238" s="24" t="s">
        <v>4</v>
      </c>
      <c r="AF238" s="24">
        <f>IF(AF236-1&lt;$A$1,Dados!$B$4,AF236-1)</f>
        <v>12</v>
      </c>
    </row>
    <row r="239" spans="1:32" ht="18.75" customHeight="1">
      <c r="A239" s="6"/>
      <c r="B239" s="30"/>
      <c r="C239" s="25"/>
      <c r="D239" s="36"/>
      <c r="E239" s="25"/>
      <c r="F239" s="30"/>
      <c r="G239" s="25"/>
      <c r="H239" s="36"/>
      <c r="I239" s="25"/>
      <c r="J239" s="30"/>
      <c r="K239" s="25"/>
      <c r="L239" s="36"/>
      <c r="M239" s="25"/>
      <c r="N239" s="30"/>
      <c r="O239" s="25"/>
      <c r="P239" s="36"/>
      <c r="Q239" s="25"/>
      <c r="R239" s="30"/>
      <c r="S239" s="25"/>
      <c r="T239" s="36"/>
      <c r="U239" s="25"/>
      <c r="V239" s="30"/>
      <c r="W239" s="25"/>
      <c r="X239" s="36"/>
      <c r="Y239" s="25"/>
      <c r="Z239" s="30"/>
      <c r="AA239" s="25"/>
      <c r="AB239" s="36"/>
      <c r="AC239" s="25"/>
      <c r="AD239" s="30"/>
      <c r="AE239" s="25"/>
      <c r="AF239" s="36"/>
    </row>
    <row r="240" spans="1:32" ht="18.75" customHeight="1">
      <c r="A240" s="6" t="s">
        <v>58</v>
      </c>
      <c r="B240" s="29">
        <f>IF($A$1=2,1,IF(B238-1&lt;1,Dados!$B$4,B238-1))</f>
        <v>1</v>
      </c>
      <c r="C240" s="24" t="s">
        <v>4</v>
      </c>
      <c r="D240" s="24">
        <f>IF(D238-1&lt;$A$1,Dados!$B$4,D238-1)</f>
        <v>3</v>
      </c>
      <c r="E240" s="25"/>
      <c r="F240" s="29">
        <f>IF(F238-1&lt;$A$1,Dados!$B$4,F238-1)</f>
        <v>4</v>
      </c>
      <c r="G240" s="24" t="s">
        <v>4</v>
      </c>
      <c r="H240" s="24">
        <f>IF(H238-1&lt;$A$1,Dados!$B$4,H238-1)</f>
        <v>2</v>
      </c>
      <c r="I240" s="25"/>
      <c r="J240" s="29">
        <f>IF(J238-1&lt;$A$1,Dados!$B$4,J238-1)</f>
        <v>5</v>
      </c>
      <c r="K240" s="24" t="s">
        <v>4</v>
      </c>
      <c r="L240" s="24">
        <f>IF(L238-1&lt;$A$1,Dados!$B$4,L238-1)</f>
        <v>16</v>
      </c>
      <c r="M240" s="25"/>
      <c r="N240" s="29">
        <f>IF(N238-1&lt;$A$1,Dados!$B$4,N238-1)</f>
        <v>6</v>
      </c>
      <c r="O240" s="24" t="s">
        <v>4</v>
      </c>
      <c r="P240" s="24">
        <f>IF(P238-1&lt;$A$1,Dados!$B$4,P238-1)</f>
        <v>15</v>
      </c>
      <c r="Q240" s="25"/>
      <c r="R240" s="29">
        <f>IF(R238-1&lt;$A$1,Dados!$B$4,R238-1)</f>
        <v>7</v>
      </c>
      <c r="S240" s="24" t="s">
        <v>4</v>
      </c>
      <c r="T240" s="24">
        <f>IF(T238-1&lt;$A$1,Dados!$B$4,T238-1)</f>
        <v>14</v>
      </c>
      <c r="U240" s="25"/>
      <c r="V240" s="29">
        <f>IF(V238-1&lt;$A$1,Dados!$B$4,V238-1)</f>
        <v>8</v>
      </c>
      <c r="W240" s="24" t="s">
        <v>4</v>
      </c>
      <c r="X240" s="24">
        <f>IF(X238-1&lt;$A$1,Dados!$B$4,X238-1)</f>
        <v>13</v>
      </c>
      <c r="Y240" s="7"/>
      <c r="Z240" s="29">
        <f>IF(Z238-1&lt;$A$1,Dados!$B$4,Z238-1)</f>
        <v>9</v>
      </c>
      <c r="AA240" s="24" t="s">
        <v>4</v>
      </c>
      <c r="AB240" s="24">
        <f>IF(AB238-1&lt;$A$1,Dados!$B$4,AB238-1)</f>
        <v>12</v>
      </c>
      <c r="AC240" s="7"/>
      <c r="AD240" s="29">
        <f>IF(AD238-1&lt;$A$1,Dados!$B$4,AD238-1)</f>
        <v>10</v>
      </c>
      <c r="AE240" s="24" t="s">
        <v>4</v>
      </c>
      <c r="AF240" s="24">
        <f>IF(AF238-1&lt;$A$1,Dados!$B$4,AF238-1)</f>
        <v>11</v>
      </c>
    </row>
    <row r="241" spans="1:32" ht="18.75" customHeight="1">
      <c r="A241" s="6"/>
      <c r="B241" s="30"/>
      <c r="C241" s="25"/>
      <c r="D241" s="36"/>
      <c r="E241" s="25"/>
      <c r="F241" s="30"/>
      <c r="G241" s="25"/>
      <c r="H241" s="36"/>
      <c r="I241" s="25"/>
      <c r="J241" s="30"/>
      <c r="K241" s="25"/>
      <c r="L241" s="36"/>
      <c r="M241" s="25"/>
      <c r="N241" s="30"/>
      <c r="O241" s="25"/>
      <c r="P241" s="36"/>
      <c r="Q241" s="25"/>
      <c r="R241" s="30"/>
      <c r="S241" s="25"/>
      <c r="T241" s="36"/>
      <c r="U241" s="25"/>
      <c r="V241" s="30"/>
      <c r="W241" s="25"/>
      <c r="X241" s="36"/>
      <c r="Y241" s="25"/>
      <c r="Z241" s="30"/>
      <c r="AA241" s="25"/>
      <c r="AB241" s="36"/>
      <c r="AC241" s="25"/>
      <c r="AD241" s="30"/>
      <c r="AE241" s="25"/>
      <c r="AF241" s="36"/>
    </row>
    <row r="242" spans="1:32" ht="18.75" customHeight="1">
      <c r="A242" s="6" t="s">
        <v>59</v>
      </c>
      <c r="B242" s="29">
        <f>IF($A$1=2,1,IF(B240-1&lt;1,Dados!$B$4,B240-1))</f>
        <v>1</v>
      </c>
      <c r="C242" s="24" t="s">
        <v>4</v>
      </c>
      <c r="D242" s="24">
        <f>IF(D240-1&lt;$A$1,Dados!$B$4,D240-1)</f>
        <v>2</v>
      </c>
      <c r="E242" s="25"/>
      <c r="F242" s="29">
        <f>IF(F240-1&lt;$A$1,Dados!$B$4,F240-1)</f>
        <v>3</v>
      </c>
      <c r="G242" s="24" t="s">
        <v>4</v>
      </c>
      <c r="H242" s="24">
        <f>IF(H240-1&lt;$A$1,Dados!$B$4,H240-1)</f>
        <v>16</v>
      </c>
      <c r="I242" s="25"/>
      <c r="J242" s="29">
        <f>IF(J240-1&lt;$A$1,Dados!$B$4,J240-1)</f>
        <v>4</v>
      </c>
      <c r="K242" s="24" t="s">
        <v>4</v>
      </c>
      <c r="L242" s="24">
        <f>IF(L240-1&lt;$A$1,Dados!$B$4,L240-1)</f>
        <v>15</v>
      </c>
      <c r="M242" s="25"/>
      <c r="N242" s="29">
        <f>IF(N240-1&lt;$A$1,Dados!$B$4,N240-1)</f>
        <v>5</v>
      </c>
      <c r="O242" s="24" t="s">
        <v>4</v>
      </c>
      <c r="P242" s="24">
        <f>IF(P240-1&lt;$A$1,Dados!$B$4,P240-1)</f>
        <v>14</v>
      </c>
      <c r="Q242" s="25"/>
      <c r="R242" s="29">
        <f>IF(R240-1&lt;$A$1,Dados!$B$4,R240-1)</f>
        <v>6</v>
      </c>
      <c r="S242" s="24" t="s">
        <v>4</v>
      </c>
      <c r="T242" s="24">
        <f>IF(T240-1&lt;$A$1,Dados!$B$4,T240-1)</f>
        <v>13</v>
      </c>
      <c r="U242" s="25"/>
      <c r="V242" s="29">
        <f>IF(V240-1&lt;$A$1,Dados!$B$4,V240-1)</f>
        <v>7</v>
      </c>
      <c r="W242" s="24" t="s">
        <v>4</v>
      </c>
      <c r="X242" s="24">
        <f>IF(X240-1&lt;$A$1,Dados!$B$4,X240-1)</f>
        <v>12</v>
      </c>
      <c r="Y242" s="7"/>
      <c r="Z242" s="29">
        <f>IF(Z240-1&lt;$A$1,Dados!$B$4,Z240-1)</f>
        <v>8</v>
      </c>
      <c r="AA242" s="24" t="s">
        <v>4</v>
      </c>
      <c r="AB242" s="24">
        <f>IF(AB240-1&lt;$A$1,Dados!$B$4,AB240-1)</f>
        <v>11</v>
      </c>
      <c r="AC242" s="7"/>
      <c r="AD242" s="29">
        <f>IF(AD240-1&lt;$A$1,Dados!$B$4,AD240-1)</f>
        <v>9</v>
      </c>
      <c r="AE242" s="24" t="s">
        <v>4</v>
      </c>
      <c r="AF242" s="24">
        <f>IF(AF240-1&lt;$A$1,Dados!$B$4,AF240-1)</f>
        <v>10</v>
      </c>
    </row>
    <row r="243" spans="1:32" ht="18.75" customHeight="1">
      <c r="A243" s="6"/>
      <c r="B243" s="28"/>
      <c r="C243" s="6"/>
      <c r="D243" s="33"/>
      <c r="E243" s="6"/>
      <c r="F243" s="28"/>
      <c r="G243" s="6"/>
      <c r="H243" s="33"/>
      <c r="I243" s="6"/>
      <c r="J243" s="28"/>
      <c r="K243" s="6"/>
      <c r="L243" s="33"/>
      <c r="M243" s="6"/>
      <c r="N243" s="28"/>
      <c r="O243" s="6"/>
      <c r="P243" s="33"/>
      <c r="Q243" s="6"/>
      <c r="R243" s="28"/>
      <c r="S243" s="6"/>
      <c r="T243" s="33"/>
      <c r="U243" s="6"/>
      <c r="V243" s="28"/>
      <c r="W243" s="6"/>
      <c r="X243" s="33"/>
      <c r="Y243" s="6"/>
      <c r="Z243" s="28"/>
      <c r="AA243" s="6"/>
      <c r="AB243" s="33"/>
      <c r="AC243" s="6"/>
      <c r="AD243" s="28"/>
      <c r="AE243" s="6"/>
      <c r="AF243" s="33"/>
    </row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>
      <c r="B374" s="5"/>
    </row>
    <row r="375" ht="18.75" customHeight="1"/>
    <row r="376" ht="18.75" customHeight="1"/>
    <row r="377" ht="18.75" customHeight="1"/>
    <row r="378" ht="18.75" customHeight="1"/>
    <row r="379" spans="1:3" ht="18.75" customHeight="1">
      <c r="A379" s="12"/>
      <c r="B379" s="5"/>
      <c r="C379" s="12"/>
    </row>
    <row r="380" spans="1:3" ht="18.75" customHeight="1">
      <c r="A380" s="12"/>
      <c r="B380" s="5"/>
      <c r="C380" s="12"/>
    </row>
    <row r="381" spans="2:3" ht="18.75" customHeight="1">
      <c r="B381" s="5"/>
      <c r="C381" s="12"/>
    </row>
    <row r="382" ht="18.75" customHeight="1"/>
    <row r="383" ht="18.75" customHeight="1"/>
    <row r="384" spans="1:10" ht="18.75" customHeight="1">
      <c r="A384" s="12"/>
      <c r="B384" s="5"/>
      <c r="C384" s="12"/>
      <c r="D384" s="12"/>
      <c r="E384" s="12"/>
      <c r="F384" s="5"/>
      <c r="G384" s="12"/>
      <c r="H384" s="12"/>
      <c r="I384" s="12"/>
      <c r="J384" s="5"/>
    </row>
    <row r="385" spans="2:10" ht="18.75" customHeight="1">
      <c r="B385" s="5"/>
      <c r="C385" s="12"/>
      <c r="D385" s="12"/>
      <c r="E385" s="12"/>
      <c r="F385" s="5"/>
      <c r="G385" s="12"/>
      <c r="H385" s="12"/>
      <c r="I385" s="12"/>
      <c r="J385" s="5"/>
    </row>
    <row r="386" spans="2:10" ht="18.75" customHeight="1">
      <c r="B386" s="5"/>
      <c r="C386" s="12"/>
      <c r="D386" s="12"/>
      <c r="E386" s="12"/>
      <c r="F386" s="5"/>
      <c r="G386" s="12"/>
      <c r="H386" s="12"/>
      <c r="I386" s="12"/>
      <c r="J386" s="5"/>
    </row>
    <row r="387" ht="18.75" customHeight="1"/>
    <row r="388" ht="18.75" customHeight="1"/>
    <row r="389" spans="1:6" ht="18.75" customHeight="1">
      <c r="A389" s="12"/>
      <c r="B389" s="5"/>
      <c r="C389" s="12"/>
      <c r="D389" s="12"/>
      <c r="E389" s="12"/>
      <c r="F389" s="5"/>
    </row>
    <row r="390" spans="2:6" ht="18.75" customHeight="1">
      <c r="B390" s="5"/>
      <c r="C390" s="12"/>
      <c r="D390" s="12"/>
      <c r="E390" s="12"/>
      <c r="F390" s="5"/>
    </row>
    <row r="391" spans="2:6" ht="18.75" customHeight="1">
      <c r="B391" s="5"/>
      <c r="C391" s="12"/>
      <c r="D391" s="12"/>
      <c r="E391" s="12"/>
      <c r="F391" s="5"/>
    </row>
    <row r="392" ht="18.75" customHeight="1"/>
    <row r="393" ht="18.75" customHeight="1"/>
    <row r="394" spans="1:6" ht="18.75" customHeight="1">
      <c r="A394" s="12"/>
      <c r="B394" s="5"/>
      <c r="C394" s="12"/>
      <c r="D394" s="12"/>
      <c r="E394" s="12"/>
      <c r="F394" s="5"/>
    </row>
    <row r="395" spans="2:6" ht="18.75" customHeight="1">
      <c r="B395" s="5"/>
      <c r="C395" s="12"/>
      <c r="D395" s="12"/>
      <c r="E395" s="12"/>
      <c r="F395" s="5"/>
    </row>
    <row r="396" spans="2:6" ht="18.75" customHeight="1">
      <c r="B396" s="5"/>
      <c r="C396" s="12"/>
      <c r="D396" s="12"/>
      <c r="E396" s="12"/>
      <c r="F396" s="5"/>
    </row>
    <row r="397" ht="18.75" customHeight="1"/>
    <row r="398" ht="18.75" customHeight="1"/>
    <row r="399" spans="1:6" ht="18.75" customHeight="1">
      <c r="A399" s="12"/>
      <c r="B399" s="5"/>
      <c r="C399" s="12"/>
      <c r="D399" s="12"/>
      <c r="E399" s="12"/>
      <c r="F399" s="5"/>
    </row>
    <row r="400" spans="2:6" ht="18.75" customHeight="1">
      <c r="B400" s="5"/>
      <c r="C400" s="12"/>
      <c r="D400" s="12"/>
      <c r="E400" s="12"/>
      <c r="F400" s="5"/>
    </row>
    <row r="401" spans="2:6" ht="18.75" customHeight="1">
      <c r="B401" s="5"/>
      <c r="C401" s="12"/>
      <c r="D401" s="12"/>
      <c r="E401" s="12"/>
      <c r="F401" s="5"/>
    </row>
    <row r="402" ht="18.75" customHeight="1"/>
    <row r="403" ht="18.75" customHeight="1"/>
    <row r="404" spans="1:6" ht="18.75" customHeight="1">
      <c r="A404" s="12"/>
      <c r="B404" s="5"/>
      <c r="C404" s="12"/>
      <c r="D404" s="12"/>
      <c r="E404" s="12"/>
      <c r="F404" s="5"/>
    </row>
    <row r="405" spans="2:6" ht="18.75" customHeight="1">
      <c r="B405" s="5"/>
      <c r="C405" s="12"/>
      <c r="D405" s="12"/>
      <c r="E405" s="12"/>
      <c r="F405" s="5"/>
    </row>
    <row r="406" spans="2:6" ht="18.75" customHeight="1">
      <c r="B406" s="5"/>
      <c r="C406" s="12"/>
      <c r="D406" s="12"/>
      <c r="E406" s="12"/>
      <c r="F406" s="5"/>
    </row>
    <row r="407" ht="18.75" customHeight="1"/>
    <row r="408" ht="18.75" customHeight="1"/>
    <row r="409" spans="1:6" ht="18.75" customHeight="1">
      <c r="A409" s="12"/>
      <c r="B409" s="5"/>
      <c r="C409" s="12"/>
      <c r="D409" s="12"/>
      <c r="E409" s="12"/>
      <c r="F409" s="5"/>
    </row>
    <row r="410" spans="2:6" ht="18.75" customHeight="1">
      <c r="B410" s="5"/>
      <c r="C410" s="12"/>
      <c r="D410" s="12"/>
      <c r="E410" s="12"/>
      <c r="F410" s="5"/>
    </row>
    <row r="411" spans="2:6" ht="18.75" customHeight="1">
      <c r="B411" s="5"/>
      <c r="C411" s="12"/>
      <c r="D411" s="12"/>
      <c r="E411" s="12"/>
      <c r="F411" s="5"/>
    </row>
    <row r="412" ht="18.75" customHeight="1"/>
    <row r="413" ht="18.75" customHeight="1"/>
    <row r="414" spans="1:6" ht="18.75" customHeight="1">
      <c r="A414" s="12"/>
      <c r="B414" s="5"/>
      <c r="C414" s="12"/>
      <c r="D414" s="12"/>
      <c r="E414" s="12"/>
      <c r="F414" s="5"/>
    </row>
    <row r="415" spans="2:6" ht="18.75" customHeight="1">
      <c r="B415" s="5"/>
      <c r="C415" s="12"/>
      <c r="D415" s="12"/>
      <c r="E415" s="12"/>
      <c r="F415" s="5"/>
    </row>
    <row r="416" spans="2:6" ht="18.75" customHeight="1">
      <c r="B416" s="5"/>
      <c r="C416" s="12"/>
      <c r="D416" s="12"/>
      <c r="E416" s="12"/>
      <c r="F416" s="5"/>
    </row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</sheetData>
  <printOptions horizontalCentered="1" verticalCentered="1"/>
  <pageMargins left="0.46" right="0.34" top="0.73" bottom="0.57" header="0.51" footer="0.31496062992125984"/>
  <pageSetup fitToHeight="2" horizontalDpi="300" verticalDpi="300" orientation="landscape" paperSize="9" scale="66" r:id="rId1"/>
  <headerFooter alignWithMargins="0">
    <oddHeader>&amp;L&amp;"Arial,Bold"&amp;12Liga de desportos colectivos</oddHeader>
    <oddFooter>&amp;L&amp;D &amp;T&amp;R&amp;P/&amp;N</oddFooter>
  </headerFooter>
  <rowBreaks count="1" manualBreakCount="1">
    <brk id="33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80" zoomScaleNormal="80" workbookViewId="0" topLeftCell="A1">
      <selection activeCell="O2" sqref="O2"/>
    </sheetView>
  </sheetViews>
  <sheetFormatPr defaultColWidth="9.140625" defaultRowHeight="12.75"/>
  <cols>
    <col min="1" max="1" width="2.00390625" style="1" customWidth="1"/>
    <col min="2" max="2" width="12.57421875" style="1" customWidth="1"/>
    <col min="3" max="4" width="7.421875" style="1" customWidth="1"/>
    <col min="5" max="5" width="2.00390625" style="1" customWidth="1"/>
    <col min="6" max="6" width="12.57421875" style="1" customWidth="1"/>
    <col min="7" max="7" width="7.28125" style="1" customWidth="1"/>
    <col min="8" max="8" width="6.28125" style="1" customWidth="1"/>
    <col min="9" max="9" width="2.00390625" style="1" customWidth="1"/>
    <col min="10" max="10" width="12.57421875" style="1" customWidth="1"/>
    <col min="11" max="11" width="7.28125" style="1" customWidth="1"/>
    <col min="12" max="12" width="6.28125" style="1" customWidth="1"/>
    <col min="13" max="13" width="2.00390625" style="1" customWidth="1"/>
    <col min="14" max="14" width="12.57421875" style="1" customWidth="1"/>
    <col min="15" max="15" width="7.28125" style="1" customWidth="1"/>
    <col min="16" max="16" width="6.28125" style="1" customWidth="1"/>
    <col min="17" max="17" width="2.00390625" style="1" hidden="1" customWidth="1"/>
    <col min="18" max="16384" width="9.140625" style="1" customWidth="1"/>
  </cols>
  <sheetData>
    <row r="1" spans="1:16" ht="12.75">
      <c r="A1" s="47"/>
      <c r="B1" s="48" t="s">
        <v>71</v>
      </c>
      <c r="C1" s="49" t="s">
        <v>76</v>
      </c>
      <c r="D1" s="2"/>
      <c r="E1" s="47"/>
      <c r="F1" s="48" t="s">
        <v>72</v>
      </c>
      <c r="G1" s="49" t="s">
        <v>76</v>
      </c>
      <c r="H1" s="2"/>
      <c r="I1" s="47"/>
      <c r="J1" s="48" t="s">
        <v>74</v>
      </c>
      <c r="K1" s="49" t="s">
        <v>76</v>
      </c>
      <c r="L1" s="2"/>
      <c r="M1" s="47"/>
      <c r="N1" s="48" t="s">
        <v>73</v>
      </c>
      <c r="O1" s="49" t="s">
        <v>76</v>
      </c>
      <c r="P1" s="2"/>
    </row>
    <row r="2" spans="1:17" ht="12.75">
      <c r="A2" s="50">
        <v>1</v>
      </c>
      <c r="B2" s="52" t="str">
        <f>Dados!B6</f>
        <v>EQ 1</v>
      </c>
      <c r="C2" s="58"/>
      <c r="E2" s="50">
        <v>1</v>
      </c>
      <c r="F2" s="52" t="str">
        <f>Dados!B7</f>
        <v>EQ 2</v>
      </c>
      <c r="G2" s="58"/>
      <c r="I2" s="50">
        <v>1</v>
      </c>
      <c r="J2" s="52" t="str">
        <f>Dados!B8</f>
        <v>EQ 3</v>
      </c>
      <c r="K2" s="58"/>
      <c r="M2" s="50">
        <v>1</v>
      </c>
      <c r="N2" s="52" t="str">
        <f>Dados!B9</f>
        <v>EQ 4</v>
      </c>
      <c r="O2" s="58"/>
      <c r="Q2" s="1">
        <v>1</v>
      </c>
    </row>
    <row r="3" spans="1:17" ht="12.75">
      <c r="A3" s="50">
        <v>2</v>
      </c>
      <c r="B3" s="52" t="str">
        <f>Dados!B13</f>
        <v>EQ 8</v>
      </c>
      <c r="C3" s="58"/>
      <c r="E3" s="50">
        <v>2</v>
      </c>
      <c r="F3" s="52" t="str">
        <f>Dados!B12</f>
        <v>EQ 7</v>
      </c>
      <c r="G3" s="58"/>
      <c r="I3" s="50">
        <v>2</v>
      </c>
      <c r="J3" s="52" t="str">
        <f>Dados!B11</f>
        <v>EQ 6</v>
      </c>
      <c r="K3" s="58"/>
      <c r="M3" s="50">
        <v>2</v>
      </c>
      <c r="N3" s="52" t="str">
        <f>Dados!B10</f>
        <v>EQ 5</v>
      </c>
      <c r="O3" s="58"/>
      <c r="Q3" s="1">
        <v>2</v>
      </c>
    </row>
    <row r="4" spans="1:17" ht="12.75">
      <c r="A4" s="50">
        <v>3</v>
      </c>
      <c r="B4" s="52" t="str">
        <f>Dados!B14</f>
        <v>EQ 9</v>
      </c>
      <c r="C4" s="58"/>
      <c r="E4" s="50">
        <v>3</v>
      </c>
      <c r="F4" s="52" t="str">
        <f>Dados!B15</f>
        <v>EQ 10</v>
      </c>
      <c r="G4" s="58"/>
      <c r="I4" s="50">
        <v>3</v>
      </c>
      <c r="J4" s="52" t="str">
        <f>Dados!B16</f>
        <v>EQ 11</v>
      </c>
      <c r="K4" s="58"/>
      <c r="M4" s="50">
        <v>3</v>
      </c>
      <c r="N4" s="52" t="str">
        <f>Dados!B17</f>
        <v>EQ 12</v>
      </c>
      <c r="O4" s="58"/>
      <c r="Q4" s="1">
        <v>3</v>
      </c>
    </row>
    <row r="5" spans="1:17" ht="13.5" thickBot="1">
      <c r="A5" s="51">
        <v>4</v>
      </c>
      <c r="B5" s="53" t="str">
        <f>Dados!B21</f>
        <v>EQ 16</v>
      </c>
      <c r="C5" s="59"/>
      <c r="E5" s="51">
        <v>4</v>
      </c>
      <c r="F5" s="53" t="str">
        <f>Dados!B20</f>
        <v>EQ 15</v>
      </c>
      <c r="G5" s="59"/>
      <c r="I5" s="51">
        <v>4</v>
      </c>
      <c r="J5" s="53" t="str">
        <f>Dados!B19</f>
        <v>EQ 14</v>
      </c>
      <c r="K5" s="59"/>
      <c r="M5" s="51">
        <v>4</v>
      </c>
      <c r="N5" s="53" t="str">
        <f>Dados!B18</f>
        <v>EQ 13</v>
      </c>
      <c r="O5" s="59"/>
      <c r="Q5" s="1">
        <v>4</v>
      </c>
    </row>
    <row r="7" ht="12.75">
      <c r="B7" s="2" t="s">
        <v>96</v>
      </c>
    </row>
    <row r="8" ht="12.75">
      <c r="B8" s="1" t="s">
        <v>75</v>
      </c>
    </row>
    <row r="10" spans="3:14" ht="12.75">
      <c r="C10" s="60" t="s">
        <v>77</v>
      </c>
      <c r="F10" s="1" t="s">
        <v>81</v>
      </c>
      <c r="K10" s="60" t="s">
        <v>78</v>
      </c>
      <c r="L10" s="57"/>
      <c r="N10" s="1" t="s">
        <v>81</v>
      </c>
    </row>
    <row r="11" spans="2:14" ht="12.75">
      <c r="B11" s="1">
        <v>1</v>
      </c>
      <c r="C11" s="56" t="str">
        <f>IF(SUM(C2:C5)=0,"1º G-A",VLOOKUP(VLOOKUP(1,$C$2:$E$5,3,FALSE),$A$2:$B$5,2,FALSE))</f>
        <v>1º G-A</v>
      </c>
      <c r="D11" s="56" t="str">
        <f>IF(SUM(O2:O5)=0,"4º G-D",VLOOKUP(VLOOKUP(4,$O$2:$Q$5,3,FALSE),$M$2:$N$5,2,FALSE))</f>
        <v>4º G-D</v>
      </c>
      <c r="F11" s="54" t="s">
        <v>82</v>
      </c>
      <c r="J11" s="1">
        <v>1</v>
      </c>
      <c r="K11" s="56" t="str">
        <f>F11</f>
        <v>8-J1</v>
      </c>
      <c r="L11" s="56" t="str">
        <f>F12</f>
        <v>8-J2</v>
      </c>
      <c r="N11" s="54" t="s">
        <v>90</v>
      </c>
    </row>
    <row r="12" spans="2:14" ht="12.75">
      <c r="B12" s="1">
        <v>2</v>
      </c>
      <c r="C12" s="56" t="str">
        <f>IF(SUM(G2:G5)=0,"2º G-B",VLOOKUP(VLOOKUP(2,$G$2:$I$5,3,FALSE),$E$2:$F$5,2,FALSE))</f>
        <v>2º G-B</v>
      </c>
      <c r="D12" s="56" t="str">
        <f>IF(SUM(K2:K5)=0,"3º G-C",VLOOKUP(VLOOKUP(3,$K$2:$M$5,3,FALSE),$I$2:$J$5,2,FALSE))</f>
        <v>3º G-C</v>
      </c>
      <c r="F12" s="54" t="s">
        <v>83</v>
      </c>
      <c r="J12" s="1">
        <v>2</v>
      </c>
      <c r="K12" s="56" t="str">
        <f>F13</f>
        <v>8-J3</v>
      </c>
      <c r="L12" s="56" t="str">
        <f>F14</f>
        <v>8-J4</v>
      </c>
      <c r="N12" s="54" t="s">
        <v>91</v>
      </c>
    </row>
    <row r="13" spans="2:14" ht="12.75">
      <c r="B13" s="1">
        <v>3</v>
      </c>
      <c r="C13" s="56" t="str">
        <f>IF(SUM(K2:K5)=0,"1º G-C",VLOOKUP(VLOOKUP(1,$K$2:$M$5,3,FALSE),$I$2:$J$5,2,FALSE))</f>
        <v>1º G-C</v>
      </c>
      <c r="D13" s="56" t="str">
        <f>IF(SUM(G2:G5)=0,"4º G-B",VLOOKUP(VLOOKUP(4,$G$2:$I$5,3,FALSE),$E$2:$F$5,2,FALSE))</f>
        <v>4º G-B</v>
      </c>
      <c r="F13" s="54" t="s">
        <v>84</v>
      </c>
      <c r="J13" s="1">
        <v>3</v>
      </c>
      <c r="K13" s="56" t="str">
        <f>F15</f>
        <v>8-J5</v>
      </c>
      <c r="L13" s="56" t="str">
        <f>F16</f>
        <v>8-J6</v>
      </c>
      <c r="N13" s="54" t="s">
        <v>92</v>
      </c>
    </row>
    <row r="14" spans="2:14" ht="12.75">
      <c r="B14" s="1">
        <v>4</v>
      </c>
      <c r="C14" s="56" t="str">
        <f>IF(SUM(O2:O5)=0,"2º G-D",VLOOKUP(VLOOKUP(2,$O$2:$Q$5,3,FALSE),$M$2:$N$5,2,FALSE))</f>
        <v>2º G-D</v>
      </c>
      <c r="D14" s="56" t="str">
        <f>IF(SUM(C2:C5)=0,"3º G-A",VLOOKUP(VLOOKUP(3,$C$2:$E$5,3,FALSE),$A$2:$B$5,2,FALSE))</f>
        <v>3º G-A</v>
      </c>
      <c r="F14" s="54" t="s">
        <v>85</v>
      </c>
      <c r="J14" s="1">
        <v>4</v>
      </c>
      <c r="K14" s="56" t="str">
        <f>F17</f>
        <v>8-J7</v>
      </c>
      <c r="L14" s="56" t="str">
        <f>F18</f>
        <v>8-J8</v>
      </c>
      <c r="N14" s="54" t="s">
        <v>93</v>
      </c>
    </row>
    <row r="15" spans="2:6" ht="12.75">
      <c r="B15" s="1">
        <v>5</v>
      </c>
      <c r="C15" s="56" t="str">
        <f>IF(SUM(G2:G5)=0,"1º G-B",VLOOKUP(VLOOKUP(1,$G$2:$I$5,3,FALSE),$E$2:$F$5,2,FALSE))</f>
        <v>1º G-B</v>
      </c>
      <c r="D15" s="56" t="str">
        <f>IF(SUM(K2:K5)=0,"4º G-C",VLOOKUP(VLOOKUP(4,$K$2:$M$5,3,FALSE),$I$2:$J$5,2,FALSE))</f>
        <v>4º G-C</v>
      </c>
      <c r="F15" s="54" t="s">
        <v>86</v>
      </c>
    </row>
    <row r="16" spans="2:14" ht="12.75">
      <c r="B16" s="1">
        <v>6</v>
      </c>
      <c r="C16" s="56" t="str">
        <f>IF(SUM(C2:C5)=0,"2º G-A",VLOOKUP(VLOOKUP(2,$C$2:$E$5,3,FALSE),$A$2:$B$5,2,FALSE))</f>
        <v>2º G-A</v>
      </c>
      <c r="D16" s="56" t="str">
        <f>IF(SUM(O2:O5)=0,"3º G-D",VLOOKUP(VLOOKUP(3,$O$2:$Q$5,3,FALSE),$M$2:$N$5,2,FALSE))</f>
        <v>3º G-D</v>
      </c>
      <c r="F16" s="54" t="s">
        <v>87</v>
      </c>
      <c r="K16" s="60" t="s">
        <v>79</v>
      </c>
      <c r="L16" s="57"/>
      <c r="N16" s="1" t="s">
        <v>81</v>
      </c>
    </row>
    <row r="17" spans="2:14" ht="12.75">
      <c r="B17" s="1">
        <v>7</v>
      </c>
      <c r="C17" s="56" t="str">
        <f>IF(SUM(O2:O5)=0,"1º G-D",VLOOKUP(VLOOKUP(1,$O$2:$Q$5,3,FALSE),$M$2:$N$5,2,FALSE))</f>
        <v>1º G-D</v>
      </c>
      <c r="D17" s="56" t="str">
        <f>IF(SUM(C2:C5)=0,"4º G-A",VLOOKUP(VLOOKUP(4,$C$2:$E$5,3,FALSE),$A$2:$B$5,2,FALSE))</f>
        <v>4º G-A</v>
      </c>
      <c r="F17" s="54" t="s">
        <v>88</v>
      </c>
      <c r="J17" s="1">
        <v>1</v>
      </c>
      <c r="K17" s="56" t="str">
        <f>N11</f>
        <v>4-J1</v>
      </c>
      <c r="L17" s="56" t="str">
        <f>N12</f>
        <v>4-J2</v>
      </c>
      <c r="N17" s="54" t="s">
        <v>94</v>
      </c>
    </row>
    <row r="18" spans="2:14" ht="12.75">
      <c r="B18" s="1">
        <v>8</v>
      </c>
      <c r="C18" s="56" t="str">
        <f>IF(SUM(K2:K5)=0,"2º G-C",VLOOKUP(VLOOKUP(2,$K$2:$M$5,3,FALSE),$I$2:$J$5,2,FALSE))</f>
        <v>2º G-C</v>
      </c>
      <c r="D18" s="56" t="str">
        <f>IF(SUM(G2:G5)=0,"3º G-B",VLOOKUP(VLOOKUP(3,$G$2:$I$5,3,FALSE),$E$2:$F$5,2,FALSE))</f>
        <v>3º G-B</v>
      </c>
      <c r="F18" s="54" t="s">
        <v>89</v>
      </c>
      <c r="J18" s="1">
        <v>2</v>
      </c>
      <c r="K18" s="56" t="str">
        <f>N13</f>
        <v>4-J3</v>
      </c>
      <c r="L18" s="56" t="str">
        <f>N14</f>
        <v>4-J4</v>
      </c>
      <c r="N18" s="54" t="s">
        <v>95</v>
      </c>
    </row>
    <row r="20" spans="11:14" ht="12.75">
      <c r="K20" s="60" t="s">
        <v>80</v>
      </c>
      <c r="L20" s="57"/>
      <c r="N20" s="1" t="s">
        <v>81</v>
      </c>
    </row>
    <row r="21" spans="10:14" ht="12.75">
      <c r="J21" s="1">
        <v>1</v>
      </c>
      <c r="K21" s="56" t="str">
        <f>N17</f>
        <v>2-J1</v>
      </c>
      <c r="L21" s="56" t="str">
        <f>N18</f>
        <v>2-J2</v>
      </c>
      <c r="N21" s="54"/>
    </row>
    <row r="26" spans="3:4" ht="12.75">
      <c r="C26" s="55"/>
      <c r="D26" s="57"/>
    </row>
    <row r="32" spans="3:4" ht="12.75">
      <c r="C32" s="55"/>
      <c r="D32" s="57"/>
    </row>
    <row r="33" ht="12.75">
      <c r="D33" s="57"/>
    </row>
    <row r="37" spans="3:4" ht="12.75">
      <c r="C37" s="57"/>
      <c r="D37" s="57"/>
    </row>
    <row r="63" ht="12.75">
      <c r="J63" s="3"/>
    </row>
  </sheetData>
  <printOptions/>
  <pageMargins left="0.85" right="0.3937007874015748" top="0.8267716535433072" bottom="0.7086614173228347" header="0.5118110236220472" footer="0.4724409448818898"/>
  <pageSetup fitToHeight="5" horizontalDpi="300" verticalDpi="300" orientation="landscape" paperSize="9" scale="105" r:id="rId1"/>
  <headerFooter alignWithMargins="0">
    <oddHeader>&amp;L&amp;"Arial,Bold"&amp;12Torneio de equipas</oddHeader>
    <oddFooter>&amp;L&amp;D &amp;T&amp;R&amp;P/&amp;N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D54"/>
  <sheetViews>
    <sheetView zoomScale="80" zoomScaleNormal="80" zoomScaleSheetLayoutView="75" workbookViewId="0" topLeftCell="A1">
      <selection activeCell="E2" sqref="E2"/>
    </sheetView>
  </sheetViews>
  <sheetFormatPr defaultColWidth="9.140625" defaultRowHeight="12.75"/>
  <cols>
    <col min="1" max="1" width="2.00390625" style="1" customWidth="1"/>
    <col min="2" max="2" width="3.8515625" style="1" customWidth="1"/>
    <col min="3" max="4" width="10.140625" style="1" customWidth="1"/>
    <col min="5" max="5" width="12.8515625" style="1" customWidth="1"/>
    <col min="6" max="6" width="2.57421875" style="1" customWidth="1"/>
    <col min="7" max="7" width="3.8515625" style="1" customWidth="1"/>
    <col min="8" max="9" width="10.140625" style="1" customWidth="1"/>
    <col min="10" max="10" width="12.8515625" style="1" customWidth="1"/>
    <col min="11" max="11" width="2.57421875" style="1" customWidth="1"/>
    <col min="12" max="12" width="3.8515625" style="1" customWidth="1"/>
    <col min="13" max="14" width="10.140625" style="1" customWidth="1"/>
    <col min="15" max="15" width="12.8515625" style="1" customWidth="1"/>
    <col min="16" max="16" width="2.57421875" style="1" customWidth="1"/>
    <col min="17" max="17" width="3.8515625" style="1" customWidth="1"/>
    <col min="18" max="19" width="10.140625" style="1" customWidth="1"/>
    <col min="20" max="20" width="12.8515625" style="1" customWidth="1"/>
    <col min="21" max="21" width="2.57421875" style="1" customWidth="1"/>
    <col min="22" max="22" width="3.8515625" style="1" customWidth="1"/>
    <col min="23" max="24" width="10.140625" style="1" customWidth="1"/>
    <col min="25" max="25" width="12.8515625" style="1" customWidth="1"/>
    <col min="26" max="26" width="2.57421875" style="1" customWidth="1"/>
    <col min="27" max="27" width="3.8515625" style="1" customWidth="1"/>
    <col min="28" max="29" width="10.140625" style="1" customWidth="1"/>
    <col min="30" max="30" width="12.8515625" style="1" customWidth="1"/>
    <col min="31" max="16384" width="9.140625" style="1" customWidth="1"/>
  </cols>
  <sheetData>
    <row r="1" spans="3:30" ht="13.5" thickBot="1">
      <c r="C1" s="60" t="s">
        <v>102</v>
      </c>
      <c r="E1" s="1" t="s">
        <v>81</v>
      </c>
      <c r="H1" s="60" t="s">
        <v>101</v>
      </c>
      <c r="J1" s="1" t="s">
        <v>81</v>
      </c>
      <c r="M1" s="60" t="s">
        <v>99</v>
      </c>
      <c r="O1" s="1" t="s">
        <v>81</v>
      </c>
      <c r="R1" s="60" t="s">
        <v>100</v>
      </c>
      <c r="S1" s="57"/>
      <c r="T1" s="1" t="s">
        <v>81</v>
      </c>
      <c r="W1" s="60" t="s">
        <v>79</v>
      </c>
      <c r="X1" s="57"/>
      <c r="Y1" s="1" t="s">
        <v>81</v>
      </c>
      <c r="AB1" s="60" t="s">
        <v>80</v>
      </c>
      <c r="AC1" s="57"/>
      <c r="AD1" s="1" t="s">
        <v>81</v>
      </c>
    </row>
    <row r="2" spans="2:30" ht="12.75">
      <c r="B2" s="47">
        <v>1</v>
      </c>
      <c r="C2" s="63" t="str">
        <f>IF(B2&lt;=Dados!$E$4,VLOOKUP(B2,Dados!$D$6:$E$69,2),"")</f>
        <v>Atleta 1</v>
      </c>
      <c r="D2" s="63" t="str">
        <f>IF(65-B2&lt;=Dados!$E$4,VLOOKUP(Dados!$E$4,Dados!$D$6:$E$69,2),"")</f>
        <v>Atleta 64</v>
      </c>
      <c r="E2" s="64" t="str">
        <f>IF(D2="",C2,"32-J1")</f>
        <v>32-J1</v>
      </c>
      <c r="G2" s="47">
        <v>1</v>
      </c>
      <c r="H2" s="63" t="str">
        <f>E2</f>
        <v>32-J1</v>
      </c>
      <c r="I2" s="63" t="str">
        <f>E3</f>
        <v>32-J2</v>
      </c>
      <c r="J2" s="64" t="str">
        <f>IF(I2="",H2,"16-J1")</f>
        <v>16-J1</v>
      </c>
      <c r="L2" s="47">
        <v>1</v>
      </c>
      <c r="M2" s="63" t="str">
        <f>J2</f>
        <v>16-J1</v>
      </c>
      <c r="N2" s="63" t="str">
        <f>J4</f>
        <v>16-J2</v>
      </c>
      <c r="O2" s="64" t="str">
        <f>IF(N2="",M2,"8-J1")</f>
        <v>8-J1</v>
      </c>
      <c r="Q2" s="47">
        <v>1</v>
      </c>
      <c r="R2" s="63" t="str">
        <f>O2</f>
        <v>8-J1</v>
      </c>
      <c r="S2" s="63" t="str">
        <f>O6</f>
        <v>8-J2</v>
      </c>
      <c r="T2" s="64" t="str">
        <f>IF(S2="",R2,"4-J1")</f>
        <v>4-J1</v>
      </c>
      <c r="V2" s="47">
        <v>1</v>
      </c>
      <c r="W2" s="63" t="str">
        <f>T2</f>
        <v>4-J1</v>
      </c>
      <c r="X2" s="63" t="str">
        <f>T10</f>
        <v>4-J2</v>
      </c>
      <c r="Y2" s="64" t="str">
        <f>IF(X2="",W2,"2-J1")</f>
        <v>2-J1</v>
      </c>
      <c r="AA2" s="47">
        <v>1</v>
      </c>
      <c r="AB2" s="63" t="str">
        <f>Y2</f>
        <v>2-J1</v>
      </c>
      <c r="AC2" s="63" t="str">
        <f>Y18</f>
        <v>2-J2</v>
      </c>
      <c r="AD2" s="64"/>
    </row>
    <row r="3" spans="2:30" ht="12.75">
      <c r="B3" s="65">
        <v>2</v>
      </c>
      <c r="C3" s="56" t="str">
        <f>IF(B33&lt;=Dados!$E$4,VLOOKUP(B33,Dados!$D$6:$E$69,2),"")</f>
        <v>Atleta 32</v>
      </c>
      <c r="D3" s="56" t="str">
        <f>IF(65-B33&lt;=Dados!$E$4,VLOOKUP(65-B33,Dados!$D$6:$E$69,2),"")</f>
        <v>Atleta 33</v>
      </c>
      <c r="E3" s="58" t="str">
        <f>IF(D3="",C3,"32-J2")</f>
        <v>32-J2</v>
      </c>
      <c r="G3" s="65"/>
      <c r="H3" s="57"/>
      <c r="I3" s="57"/>
      <c r="J3" s="71"/>
      <c r="L3" s="65"/>
      <c r="M3" s="57"/>
      <c r="N3" s="57"/>
      <c r="O3" s="70"/>
      <c r="Q3" s="65"/>
      <c r="T3" s="70"/>
      <c r="V3" s="65"/>
      <c r="Y3" s="70"/>
      <c r="AA3" s="65"/>
      <c r="AD3" s="70"/>
    </row>
    <row r="4" spans="2:30" ht="12.75">
      <c r="B4" s="65">
        <v>3</v>
      </c>
      <c r="C4" s="56" t="str">
        <f>IF(B17&lt;=Dados!$E$4,VLOOKUP(B17,Dados!$D$6:$E$69,2),"")</f>
        <v>Atleta 16</v>
      </c>
      <c r="D4" s="56" t="str">
        <f>IF(65-B17&lt;=Dados!$E$4,VLOOKUP(65-B17,Dados!$D$6:$E$69,2),"")</f>
        <v>Atleta 49</v>
      </c>
      <c r="E4" s="58" t="str">
        <f>IF(D4="",C4,"32-J3")</f>
        <v>32-J3</v>
      </c>
      <c r="G4" s="65">
        <v>2</v>
      </c>
      <c r="H4" s="56" t="str">
        <f>E4</f>
        <v>32-J3</v>
      </c>
      <c r="I4" s="56" t="str">
        <f>E5</f>
        <v>32-J4</v>
      </c>
      <c r="J4" s="58" t="str">
        <f>IF(I4="",H4,"16-J2")</f>
        <v>16-J2</v>
      </c>
      <c r="L4" s="65"/>
      <c r="M4" s="57"/>
      <c r="N4" s="57"/>
      <c r="O4" s="70"/>
      <c r="Q4" s="65"/>
      <c r="T4" s="70"/>
      <c r="V4" s="65"/>
      <c r="Y4" s="70"/>
      <c r="AA4" s="65"/>
      <c r="AD4" s="70"/>
    </row>
    <row r="5" spans="2:30" ht="12.75">
      <c r="B5" s="65">
        <v>4</v>
      </c>
      <c r="C5" s="56" t="str">
        <f>IF(B18&lt;=Dados!$E$4,VLOOKUP(B18,Dados!$D$6:$E$69,2),"")</f>
        <v>Atleta 17</v>
      </c>
      <c r="D5" s="56" t="str">
        <f>IF(65-B18&lt;=Dados!$E$4,VLOOKUP(65-B18,Dados!$D$6:$E$69,2),"")</f>
        <v>Atleta 48</v>
      </c>
      <c r="E5" s="58" t="str">
        <f>IF(D5="",C5,"32-J4")</f>
        <v>32-J4</v>
      </c>
      <c r="G5" s="65"/>
      <c r="H5" s="57"/>
      <c r="I5" s="57"/>
      <c r="J5" s="71"/>
      <c r="L5" s="65"/>
      <c r="M5" s="57"/>
      <c r="N5" s="57"/>
      <c r="O5" s="70"/>
      <c r="Q5" s="65"/>
      <c r="T5" s="70"/>
      <c r="V5" s="65"/>
      <c r="Y5" s="70"/>
      <c r="AA5" s="65"/>
      <c r="AD5" s="70"/>
    </row>
    <row r="6" spans="2:30" ht="12.75">
      <c r="B6" s="65">
        <v>5</v>
      </c>
      <c r="C6" s="56" t="str">
        <f>IF(B9&lt;=Dados!$E$4,VLOOKUP(B9,Dados!$D$6:$E$69,2),"")</f>
        <v>Atleta 8</v>
      </c>
      <c r="D6" s="56" t="str">
        <f>IF(65-B9&lt;=Dados!$E$4,VLOOKUP(65-B9,Dados!$D$6:$E$69,2),"")</f>
        <v>Atleta 57</v>
      </c>
      <c r="E6" s="58" t="str">
        <f>IF(D6="",C6,"32-J5")</f>
        <v>32-J5</v>
      </c>
      <c r="G6" s="65">
        <v>3</v>
      </c>
      <c r="H6" s="56" t="str">
        <f>E6</f>
        <v>32-J5</v>
      </c>
      <c r="I6" s="56" t="str">
        <f>E7</f>
        <v>32-J6</v>
      </c>
      <c r="J6" s="58" t="str">
        <f>IF(I6="",H6,"16-J3")</f>
        <v>16-J3</v>
      </c>
      <c r="L6" s="65">
        <v>2</v>
      </c>
      <c r="M6" s="56" t="str">
        <f>J6</f>
        <v>16-J3</v>
      </c>
      <c r="N6" s="56" t="str">
        <f>J8</f>
        <v>16-J4</v>
      </c>
      <c r="O6" s="58" t="str">
        <f>IF(N6="",M6,"8-J2")</f>
        <v>8-J2</v>
      </c>
      <c r="Q6" s="65"/>
      <c r="T6" s="70"/>
      <c r="V6" s="65"/>
      <c r="Y6" s="70"/>
      <c r="AA6" s="65"/>
      <c r="AD6" s="70"/>
    </row>
    <row r="7" spans="2:30" ht="12.75">
      <c r="B7" s="65">
        <v>6</v>
      </c>
      <c r="C7" s="56" t="str">
        <f>IF(B26&lt;=Dados!$E$4,VLOOKUP(B26,Dados!$D$6:$E$69,2),"")</f>
        <v>Atleta 25</v>
      </c>
      <c r="D7" s="56" t="str">
        <f>IF(65-B26&lt;=Dados!$E$4,VLOOKUP(65-B26,Dados!$D$6:$E$69,2),"")</f>
        <v>Atleta 40</v>
      </c>
      <c r="E7" s="58" t="str">
        <f>IF(D7="",C7,"32-J6")</f>
        <v>32-J6</v>
      </c>
      <c r="G7" s="65"/>
      <c r="H7" s="57"/>
      <c r="I7" s="57"/>
      <c r="J7" s="71"/>
      <c r="L7" s="65"/>
      <c r="M7" s="57"/>
      <c r="N7" s="57"/>
      <c r="O7" s="70"/>
      <c r="Q7" s="65"/>
      <c r="T7" s="70"/>
      <c r="V7" s="65"/>
      <c r="Y7" s="70"/>
      <c r="AA7" s="65"/>
      <c r="AD7" s="70"/>
    </row>
    <row r="8" spans="2:30" ht="12.75">
      <c r="B8" s="65">
        <v>7</v>
      </c>
      <c r="C8" s="56" t="str">
        <f>IF(B10&lt;=Dados!$E$4,VLOOKUP(B10,Dados!$D$6:$E$69,2),"")</f>
        <v>Atleta 9</v>
      </c>
      <c r="D8" s="56" t="str">
        <f>IF(65-B10&lt;=Dados!$E$4,VLOOKUP(65-B10,Dados!$D$6:$E$69,2),"")</f>
        <v>Atleta 56</v>
      </c>
      <c r="E8" s="58" t="str">
        <f>IF(D8="",C8,"32-J7")</f>
        <v>32-J7</v>
      </c>
      <c r="G8" s="65">
        <v>4</v>
      </c>
      <c r="H8" s="56" t="str">
        <f>E8</f>
        <v>32-J7</v>
      </c>
      <c r="I8" s="56" t="str">
        <f>E9</f>
        <v>32-J8</v>
      </c>
      <c r="J8" s="58" t="str">
        <f>IF(I8="",H8,"16-J4")</f>
        <v>16-J4</v>
      </c>
      <c r="L8" s="65"/>
      <c r="M8" s="57"/>
      <c r="N8" s="57"/>
      <c r="O8" s="70"/>
      <c r="Q8" s="65"/>
      <c r="T8" s="70"/>
      <c r="V8" s="65"/>
      <c r="Y8" s="70"/>
      <c r="AA8" s="65"/>
      <c r="AD8" s="70"/>
    </row>
    <row r="9" spans="2:30" ht="12.75">
      <c r="B9" s="65">
        <v>8</v>
      </c>
      <c r="C9" s="56" t="str">
        <f>IF(B25&lt;=Dados!$E$4,VLOOKUP(B25,Dados!$D$6:$E$69,2),"")</f>
        <v>Atleta 24</v>
      </c>
      <c r="D9" s="56" t="str">
        <f>IF(65-B25&lt;=Dados!$E$4,VLOOKUP(65-B25,Dados!$D$6:$E$69,2),"")</f>
        <v>Atleta 41</v>
      </c>
      <c r="E9" s="58" t="str">
        <f>IF(D9="",C9,"32-J8")</f>
        <v>32-J8</v>
      </c>
      <c r="G9" s="65"/>
      <c r="H9" s="57"/>
      <c r="I9" s="57"/>
      <c r="J9" s="71"/>
      <c r="L9" s="65"/>
      <c r="M9" s="57"/>
      <c r="N9" s="57"/>
      <c r="O9" s="70"/>
      <c r="Q9" s="65"/>
      <c r="T9" s="70"/>
      <c r="V9" s="65"/>
      <c r="Y9" s="70"/>
      <c r="AA9" s="65"/>
      <c r="AD9" s="70"/>
    </row>
    <row r="10" spans="2:30" ht="12.75">
      <c r="B10" s="65">
        <v>9</v>
      </c>
      <c r="C10" s="56" t="str">
        <f>IF(B5&lt;=Dados!$E$4,VLOOKUP(B5,Dados!$D$6:$E$69,2),"")</f>
        <v>Atleta 4</v>
      </c>
      <c r="D10" s="56" t="str">
        <f>IF(65-B5&lt;=Dados!$E$4,VLOOKUP(Dados!$E$4,Dados!$D$6:$E$69,2),"")</f>
        <v>Atleta 64</v>
      </c>
      <c r="E10" s="58" t="str">
        <f>IF(D10="",C10,"32-J9")</f>
        <v>32-J9</v>
      </c>
      <c r="G10" s="65">
        <v>5</v>
      </c>
      <c r="H10" s="56" t="str">
        <f>E10</f>
        <v>32-J9</v>
      </c>
      <c r="I10" s="56" t="str">
        <f>E11</f>
        <v>32-J10</v>
      </c>
      <c r="J10" s="58" t="str">
        <f>IF(I10="",H10,"16-J5")</f>
        <v>16-J5</v>
      </c>
      <c r="L10" s="65">
        <v>3</v>
      </c>
      <c r="M10" s="56" t="str">
        <f>J10</f>
        <v>16-J5</v>
      </c>
      <c r="N10" s="56" t="str">
        <f>J12</f>
        <v>16-J6</v>
      </c>
      <c r="O10" s="58" t="str">
        <f>IF(N10="",M10,"8-J3")</f>
        <v>8-J3</v>
      </c>
      <c r="Q10" s="65">
        <v>2</v>
      </c>
      <c r="R10" s="56" t="str">
        <f>O10</f>
        <v>8-J3</v>
      </c>
      <c r="S10" s="56" t="str">
        <f>O14</f>
        <v>8-J4</v>
      </c>
      <c r="T10" s="58" t="str">
        <f>IF(S10="",R10,"4-J2")</f>
        <v>4-J2</v>
      </c>
      <c r="V10" s="65"/>
      <c r="Y10" s="70"/>
      <c r="AA10" s="65"/>
      <c r="AD10" s="70"/>
    </row>
    <row r="11" spans="2:30" ht="12.75">
      <c r="B11" s="65">
        <v>10</v>
      </c>
      <c r="C11" s="56" t="str">
        <f>IF(B30&lt;=Dados!$E$4,VLOOKUP(B30,Dados!$D$6:$E$69,2),"")</f>
        <v>Atleta 29</v>
      </c>
      <c r="D11" s="56" t="str">
        <f>IF(65-B30&lt;=Dados!$E$4,VLOOKUP(65-B30,Dados!$D$6:$E$69,2),"")</f>
        <v>Atleta 36</v>
      </c>
      <c r="E11" s="58" t="str">
        <f>IF(D11="",C11,"32-J10")</f>
        <v>32-J10</v>
      </c>
      <c r="G11" s="65"/>
      <c r="J11" s="71"/>
      <c r="L11" s="65"/>
      <c r="O11" s="70"/>
      <c r="Q11" s="65"/>
      <c r="T11" s="70"/>
      <c r="V11" s="65"/>
      <c r="Y11" s="70"/>
      <c r="AA11" s="65"/>
      <c r="AD11" s="70"/>
    </row>
    <row r="12" spans="2:30" ht="12.75">
      <c r="B12" s="65">
        <v>11</v>
      </c>
      <c r="C12" s="56" t="str">
        <f>IF(B14&lt;=Dados!$E$4,VLOOKUP(B14,Dados!$D$6:$E$69,2),"")</f>
        <v>Atleta 13</v>
      </c>
      <c r="D12" s="56" t="str">
        <f>IF(65-B14&lt;=Dados!$E$4,VLOOKUP(65-B14,Dados!$D$6:$E$69,2),"")</f>
        <v>Atleta 52</v>
      </c>
      <c r="E12" s="58" t="str">
        <f>IF(D12="",C12,"32-J11")</f>
        <v>32-J11</v>
      </c>
      <c r="G12" s="65">
        <v>6</v>
      </c>
      <c r="H12" s="56" t="str">
        <f>E12</f>
        <v>32-J11</v>
      </c>
      <c r="I12" s="56" t="str">
        <f>E13</f>
        <v>32-J12</v>
      </c>
      <c r="J12" s="58" t="str">
        <f>IF(I12="",H12,"16-J6")</f>
        <v>16-J6</v>
      </c>
      <c r="L12" s="65"/>
      <c r="M12" s="57"/>
      <c r="N12" s="57"/>
      <c r="O12" s="70"/>
      <c r="Q12" s="65"/>
      <c r="T12" s="70"/>
      <c r="V12" s="65"/>
      <c r="Y12" s="70"/>
      <c r="AA12" s="65"/>
      <c r="AD12" s="70"/>
    </row>
    <row r="13" spans="2:30" ht="12.75">
      <c r="B13" s="65">
        <v>12</v>
      </c>
      <c r="C13" s="56" t="str">
        <f>IF(B21&lt;=Dados!$E$4,VLOOKUP(B21,Dados!$D$6:$E$69,2),"")</f>
        <v>Atleta 20</v>
      </c>
      <c r="D13" s="56" t="str">
        <f>IF(65-B21&lt;=Dados!$E$4,VLOOKUP(65-B21,Dados!$D$6:$E$69,2),"")</f>
        <v>Atleta 45</v>
      </c>
      <c r="E13" s="58" t="str">
        <f>IF(D13="",C13,"32-J12")</f>
        <v>32-J12</v>
      </c>
      <c r="G13" s="65"/>
      <c r="J13" s="71"/>
      <c r="L13" s="65"/>
      <c r="O13" s="70"/>
      <c r="Q13" s="65"/>
      <c r="T13" s="70"/>
      <c r="V13" s="65"/>
      <c r="Y13" s="70"/>
      <c r="AA13" s="65"/>
      <c r="AD13" s="70"/>
    </row>
    <row r="14" spans="2:30" ht="12.75">
      <c r="B14" s="65">
        <v>13</v>
      </c>
      <c r="C14" s="56" t="str">
        <f>IF(B6&lt;=Dados!$E$4,VLOOKUP(B6,Dados!$D$6:$E$69,2),"")</f>
        <v>Atleta 5</v>
      </c>
      <c r="D14" s="56" t="str">
        <f>IF(65-B6&lt;=Dados!$E$4,VLOOKUP(65-B6,Dados!$D$6:$E$69,2),"")</f>
        <v>Atleta 60</v>
      </c>
      <c r="E14" s="58" t="str">
        <f>IF(D14="",C14,"32-J13")</f>
        <v>32-J13</v>
      </c>
      <c r="G14" s="65">
        <v>7</v>
      </c>
      <c r="H14" s="56" t="str">
        <f>E14</f>
        <v>32-J13</v>
      </c>
      <c r="I14" s="56" t="str">
        <f>E15</f>
        <v>32-J14</v>
      </c>
      <c r="J14" s="58" t="str">
        <f>IF(I14="",H14,"16-J7")</f>
        <v>16-J7</v>
      </c>
      <c r="L14" s="65">
        <v>4</v>
      </c>
      <c r="M14" s="56" t="str">
        <f>J14</f>
        <v>16-J7</v>
      </c>
      <c r="N14" s="56" t="str">
        <f>J16</f>
        <v>16-J8</v>
      </c>
      <c r="O14" s="58" t="str">
        <f>IF(N14="",M14,"8-J4")</f>
        <v>8-J4</v>
      </c>
      <c r="Q14" s="65"/>
      <c r="T14" s="70"/>
      <c r="V14" s="65"/>
      <c r="Y14" s="70"/>
      <c r="AA14" s="65"/>
      <c r="AD14" s="70"/>
    </row>
    <row r="15" spans="2:30" ht="12.75">
      <c r="B15" s="65">
        <v>14</v>
      </c>
      <c r="C15" s="56" t="str">
        <f>IF(B29&lt;=Dados!$E$4,VLOOKUP(B29,Dados!$D$6:$E$69,2),"")</f>
        <v>Atleta 28</v>
      </c>
      <c r="D15" s="56" t="str">
        <f>IF(65-B29&lt;=Dados!$E$4,VLOOKUP(65-B29,Dados!$D$6:$E$69,2),"")</f>
        <v>Atleta 37</v>
      </c>
      <c r="E15" s="58" t="str">
        <f>IF(D15="",C15,"32-J14")</f>
        <v>32-J14</v>
      </c>
      <c r="G15" s="65"/>
      <c r="J15" s="71"/>
      <c r="L15" s="65"/>
      <c r="O15" s="70"/>
      <c r="Q15" s="65"/>
      <c r="T15" s="70"/>
      <c r="V15" s="65"/>
      <c r="Y15" s="70"/>
      <c r="AA15" s="65"/>
      <c r="AD15" s="70"/>
    </row>
    <row r="16" spans="2:30" ht="12.75">
      <c r="B16" s="65">
        <v>15</v>
      </c>
      <c r="C16" s="56" t="str">
        <f>IF(B13&lt;=Dados!$E$4,VLOOKUP(B13,Dados!$D$6:$E$69,2),"")</f>
        <v>Atleta 12</v>
      </c>
      <c r="D16" s="56" t="str">
        <f>IF(65-B13&lt;=Dados!$E$4,VLOOKUP(65-B13,Dados!$D$6:$E$69,2),"")</f>
        <v>Atleta 53</v>
      </c>
      <c r="E16" s="58" t="str">
        <f>IF(D16="",C16,"32-J15")</f>
        <v>32-J15</v>
      </c>
      <c r="G16" s="65">
        <v>8</v>
      </c>
      <c r="H16" s="56" t="str">
        <f>E16</f>
        <v>32-J15</v>
      </c>
      <c r="I16" s="56" t="str">
        <f>E17</f>
        <v>32-J16</v>
      </c>
      <c r="J16" s="58" t="str">
        <f>IF(I16="",H16,"16-J8")</f>
        <v>16-J8</v>
      </c>
      <c r="L16" s="65"/>
      <c r="M16" s="57"/>
      <c r="N16" s="57"/>
      <c r="O16" s="70"/>
      <c r="Q16" s="65"/>
      <c r="T16" s="70"/>
      <c r="V16" s="65"/>
      <c r="Y16" s="70"/>
      <c r="AA16" s="65"/>
      <c r="AD16" s="70"/>
    </row>
    <row r="17" spans="2:30" ht="12.75">
      <c r="B17" s="65">
        <v>16</v>
      </c>
      <c r="C17" s="56" t="str">
        <f>IF(B22&lt;=Dados!$E$4,VLOOKUP(B22,Dados!$D$6:$E$69,2),"")</f>
        <v>Atleta 21</v>
      </c>
      <c r="D17" s="56" t="str">
        <f>IF(65-B22&lt;=Dados!$E$4,VLOOKUP(65-B22,Dados!$D$6:$E$69,2),"")</f>
        <v>Atleta 44</v>
      </c>
      <c r="E17" s="58" t="str">
        <f>IF(D17="",C17,"32-J16")</f>
        <v>32-J16</v>
      </c>
      <c r="G17" s="65"/>
      <c r="I17" s="57"/>
      <c r="J17" s="71"/>
      <c r="L17" s="65"/>
      <c r="N17" s="57"/>
      <c r="O17" s="70"/>
      <c r="Q17" s="65"/>
      <c r="T17" s="70"/>
      <c r="V17" s="65"/>
      <c r="Y17" s="70"/>
      <c r="AA17" s="65"/>
      <c r="AD17" s="70"/>
    </row>
    <row r="18" spans="2:30" ht="12.75">
      <c r="B18" s="65">
        <v>17</v>
      </c>
      <c r="C18" s="56" t="str">
        <f>IF(B3&lt;=Dados!$E$4,VLOOKUP(B3,Dados!$D$6:$E$69,2),"")</f>
        <v>Atleta 2</v>
      </c>
      <c r="D18" s="56" t="str">
        <f>IF(65-B3&lt;=Dados!$E$4,VLOOKUP(Dados!$E$4,Dados!$D$6:$E$69,2),"")</f>
        <v>Atleta 64</v>
      </c>
      <c r="E18" s="58" t="str">
        <f>IF(D18="",C18,"32-J17")</f>
        <v>32-J17</v>
      </c>
      <c r="G18" s="65">
        <v>9</v>
      </c>
      <c r="H18" s="56" t="str">
        <f>E18</f>
        <v>32-J17</v>
      </c>
      <c r="I18" s="56" t="str">
        <f>E19</f>
        <v>32-J18</v>
      </c>
      <c r="J18" s="58" t="str">
        <f>IF(I18="",H18,"16-J9")</f>
        <v>16-J9</v>
      </c>
      <c r="L18" s="65">
        <v>5</v>
      </c>
      <c r="M18" s="56" t="str">
        <f>J18</f>
        <v>16-J9</v>
      </c>
      <c r="N18" s="56" t="str">
        <f>J20</f>
        <v>16-J10</v>
      </c>
      <c r="O18" s="58" t="str">
        <f>IF(N18="",M18,"8-J5")</f>
        <v>8-J5</v>
      </c>
      <c r="Q18" s="65">
        <v>3</v>
      </c>
      <c r="R18" s="56" t="str">
        <f>O18</f>
        <v>8-J5</v>
      </c>
      <c r="S18" s="56" t="str">
        <f>O22</f>
        <v>8-J6</v>
      </c>
      <c r="T18" s="58" t="str">
        <f>IF(S18="",R18,"4-J3")</f>
        <v>4-J3</v>
      </c>
      <c r="V18" s="65">
        <v>2</v>
      </c>
      <c r="W18" s="56" t="str">
        <f>T18</f>
        <v>4-J3</v>
      </c>
      <c r="X18" s="56" t="str">
        <f>T26</f>
        <v>4-J4</v>
      </c>
      <c r="Y18" s="58" t="str">
        <f>IF(X18="",W18,"2-J2")</f>
        <v>2-J2</v>
      </c>
      <c r="AA18" s="65"/>
      <c r="AD18" s="70"/>
    </row>
    <row r="19" spans="2:30" ht="12.75">
      <c r="B19" s="65">
        <v>18</v>
      </c>
      <c r="C19" s="56" t="str">
        <f>IF(B32&lt;=Dados!$E$4,VLOOKUP(B32,Dados!$D$6:$E$69,2),"")</f>
        <v>Atleta 31</v>
      </c>
      <c r="D19" s="56" t="str">
        <f>IF(65-B32&lt;=Dados!$E$4,VLOOKUP(65-B32,Dados!$D$6:$E$69,2),"")</f>
        <v>Atleta 34</v>
      </c>
      <c r="E19" s="58" t="str">
        <f>IF(D19="",C19,"32-J18")</f>
        <v>32-J18</v>
      </c>
      <c r="G19" s="65"/>
      <c r="J19" s="71"/>
      <c r="L19" s="65"/>
      <c r="O19" s="70"/>
      <c r="Q19" s="65"/>
      <c r="T19" s="70"/>
      <c r="V19" s="65"/>
      <c r="Y19" s="70"/>
      <c r="AA19" s="65"/>
      <c r="AD19" s="70"/>
    </row>
    <row r="20" spans="2:30" ht="12.75">
      <c r="B20" s="65">
        <v>19</v>
      </c>
      <c r="C20" s="56" t="str">
        <f>IF(B16&lt;=Dados!$E$4,VLOOKUP(B16,Dados!$D$6:$E$69,2),"")</f>
        <v>Atleta 15</v>
      </c>
      <c r="D20" s="56" t="str">
        <f>IF(65-B16&lt;=Dados!$E$4,VLOOKUP(65-B16,Dados!$D$6:$E$69,2),"")</f>
        <v>Atleta 50</v>
      </c>
      <c r="E20" s="58" t="str">
        <f>IF(D20="",C20,"32-J19")</f>
        <v>32-J19</v>
      </c>
      <c r="G20" s="65">
        <v>10</v>
      </c>
      <c r="H20" s="56" t="str">
        <f>E20</f>
        <v>32-J19</v>
      </c>
      <c r="I20" s="56" t="str">
        <f>E21</f>
        <v>32-J20</v>
      </c>
      <c r="J20" s="58" t="str">
        <f>IF(I20="",H20,"16-J10")</f>
        <v>16-J10</v>
      </c>
      <c r="L20" s="65"/>
      <c r="O20" s="70"/>
      <c r="Q20" s="65"/>
      <c r="T20" s="70"/>
      <c r="V20" s="65"/>
      <c r="Y20" s="70"/>
      <c r="AA20" s="65"/>
      <c r="AD20" s="70"/>
    </row>
    <row r="21" spans="2:30" ht="12.75">
      <c r="B21" s="65">
        <v>20</v>
      </c>
      <c r="C21" s="56" t="str">
        <f>IF(B19&lt;=Dados!$E$4,VLOOKUP(B19,Dados!$D$6:$E$69,2),"")</f>
        <v>Atleta 18</v>
      </c>
      <c r="D21" s="56" t="str">
        <f>IF(65-B19&lt;=Dados!$E$4,VLOOKUP(65-B19,Dados!$D$6:$E$69,2),"")</f>
        <v>Atleta 47</v>
      </c>
      <c r="E21" s="58" t="str">
        <f>IF(D21="",C21,"32-J20")</f>
        <v>32-J20</v>
      </c>
      <c r="G21" s="65"/>
      <c r="H21" s="57"/>
      <c r="I21" s="57"/>
      <c r="J21" s="71"/>
      <c r="L21" s="65"/>
      <c r="M21" s="57"/>
      <c r="N21" s="57"/>
      <c r="O21" s="70"/>
      <c r="Q21" s="65"/>
      <c r="T21" s="70"/>
      <c r="V21" s="65"/>
      <c r="Y21" s="70"/>
      <c r="AA21" s="65"/>
      <c r="AD21" s="70"/>
    </row>
    <row r="22" spans="2:30" ht="12.75">
      <c r="B22" s="65">
        <v>21</v>
      </c>
      <c r="C22" s="56" t="str">
        <f>IF(B8&lt;=Dados!$E$4,VLOOKUP(B8,Dados!$D$6:$E$69,2),"")</f>
        <v>Atleta 7</v>
      </c>
      <c r="D22" s="56" t="str">
        <f>IF(65-B8&lt;=Dados!$E$4,VLOOKUP(65-B8,Dados!$D$6:$E$69,2),"")</f>
        <v>Atleta 58</v>
      </c>
      <c r="E22" s="58" t="str">
        <f>IF(D22="",C22,"32-J21")</f>
        <v>32-J21</v>
      </c>
      <c r="G22" s="65">
        <v>11</v>
      </c>
      <c r="H22" s="56" t="str">
        <f>E22</f>
        <v>32-J21</v>
      </c>
      <c r="I22" s="56" t="str">
        <f>E23</f>
        <v>32-J22</v>
      </c>
      <c r="J22" s="58" t="str">
        <f>IF(I22="",H22,"16-J11")</f>
        <v>16-J11</v>
      </c>
      <c r="L22" s="65">
        <v>6</v>
      </c>
      <c r="M22" s="56" t="str">
        <f>J22</f>
        <v>16-J11</v>
      </c>
      <c r="N22" s="56" t="str">
        <f>J24</f>
        <v>16-J12</v>
      </c>
      <c r="O22" s="58" t="str">
        <f>IF(N22="",M22,"8-J6")</f>
        <v>8-J6</v>
      </c>
      <c r="Q22" s="65"/>
      <c r="T22" s="70"/>
      <c r="V22" s="65"/>
      <c r="Y22" s="70"/>
      <c r="AA22" s="65"/>
      <c r="AD22" s="70"/>
    </row>
    <row r="23" spans="2:30" ht="12.75">
      <c r="B23" s="65">
        <v>22</v>
      </c>
      <c r="C23" s="56" t="str">
        <f>IF(B27&lt;=Dados!$E$4,VLOOKUP(B27,Dados!$D$6:$E$69,2),"")</f>
        <v>Atleta 26</v>
      </c>
      <c r="D23" s="56" t="str">
        <f>IF(65-B27&lt;=Dados!$E$4,VLOOKUP(65-B27,Dados!$D$6:$E$69,2),"")</f>
        <v>Atleta 39</v>
      </c>
      <c r="E23" s="58" t="str">
        <f>IF(D23="",C23,"32-J22")</f>
        <v>32-J22</v>
      </c>
      <c r="G23" s="65"/>
      <c r="J23" s="71"/>
      <c r="L23" s="65"/>
      <c r="O23" s="70"/>
      <c r="Q23" s="65"/>
      <c r="T23" s="70"/>
      <c r="V23" s="65"/>
      <c r="Y23" s="70"/>
      <c r="AA23" s="65"/>
      <c r="AD23" s="70"/>
    </row>
    <row r="24" spans="2:30" ht="12.75">
      <c r="B24" s="65">
        <v>23</v>
      </c>
      <c r="C24" s="56" t="str">
        <f>IF(B11&lt;=Dados!$E$4,VLOOKUP(B11,Dados!$D$6:$E$69,2),"")</f>
        <v>Atleta 10</v>
      </c>
      <c r="D24" s="56" t="str">
        <f>IF(65-B11&lt;=Dados!$E$4,VLOOKUP(65-B11,Dados!$D$6:$E$69,2),"")</f>
        <v>Atleta 55</v>
      </c>
      <c r="E24" s="58" t="str">
        <f>IF(D24="",C24,"32-J23")</f>
        <v>32-J23</v>
      </c>
      <c r="G24" s="65">
        <v>12</v>
      </c>
      <c r="H24" s="56" t="str">
        <f>E24</f>
        <v>32-J23</v>
      </c>
      <c r="I24" s="56" t="str">
        <f>E25</f>
        <v>32-J24</v>
      </c>
      <c r="J24" s="58" t="str">
        <f>IF(I24="",H24,"16-J12")</f>
        <v>16-J12</v>
      </c>
      <c r="L24" s="65"/>
      <c r="O24" s="70"/>
      <c r="Q24" s="65"/>
      <c r="T24" s="70"/>
      <c r="V24" s="65"/>
      <c r="Y24" s="70"/>
      <c r="AA24" s="65"/>
      <c r="AD24" s="70"/>
    </row>
    <row r="25" spans="2:30" ht="12.75">
      <c r="B25" s="65">
        <v>24</v>
      </c>
      <c r="C25" s="56" t="str">
        <f>IF(B24&lt;=Dados!$E$4,VLOOKUP(B24,Dados!$D$6:$E$69,2),"")</f>
        <v>Atleta 23</v>
      </c>
      <c r="D25" s="56" t="str">
        <f>IF(65-B24&lt;=Dados!$E$4,VLOOKUP(65-B24,Dados!$D$6:$E$69,2),"")</f>
        <v>Atleta 42</v>
      </c>
      <c r="E25" s="58" t="str">
        <f>IF(D25="",C25,"32-J24")</f>
        <v>32-J24</v>
      </c>
      <c r="G25" s="65"/>
      <c r="J25" s="71"/>
      <c r="L25" s="65"/>
      <c r="O25" s="70"/>
      <c r="Q25" s="65"/>
      <c r="T25" s="70"/>
      <c r="V25" s="65"/>
      <c r="Y25" s="70"/>
      <c r="AA25" s="65"/>
      <c r="AD25" s="70"/>
    </row>
    <row r="26" spans="2:30" ht="12.75">
      <c r="B26" s="65">
        <v>25</v>
      </c>
      <c r="C26" s="56" t="str">
        <f>IF(B4&lt;=Dados!$E$4,VLOOKUP(B4,Dados!$D$6:$E$69,2),"")</f>
        <v>Atleta 3</v>
      </c>
      <c r="D26" s="56" t="str">
        <f>IF(65-B4&lt;=Dados!$E$4,VLOOKUP(Dados!$E$4,Dados!$D$6:$E$69,2),"")</f>
        <v>Atleta 64</v>
      </c>
      <c r="E26" s="58" t="str">
        <f>IF(D26="",C26,"32-J25")</f>
        <v>32-J25</v>
      </c>
      <c r="G26" s="65">
        <v>13</v>
      </c>
      <c r="H26" s="56" t="str">
        <f>E26</f>
        <v>32-J25</v>
      </c>
      <c r="I26" s="56" t="str">
        <f>E27</f>
        <v>32-J26</v>
      </c>
      <c r="J26" s="58" t="str">
        <f>IF(I26="",H26,"16-J13")</f>
        <v>16-J13</v>
      </c>
      <c r="L26" s="65">
        <v>7</v>
      </c>
      <c r="M26" s="56" t="str">
        <f>J26</f>
        <v>16-J13</v>
      </c>
      <c r="N26" s="56" t="str">
        <f>J28</f>
        <v>16-J14</v>
      </c>
      <c r="O26" s="58" t="str">
        <f>IF(N26="",M26,"8-J7")</f>
        <v>8-J7</v>
      </c>
      <c r="Q26" s="65">
        <v>4</v>
      </c>
      <c r="R26" s="56" t="str">
        <f>O26</f>
        <v>8-J7</v>
      </c>
      <c r="S26" s="56" t="str">
        <f>O30</f>
        <v>8-J8</v>
      </c>
      <c r="T26" s="58" t="str">
        <f>IF(S26="",R26,"4-J4")</f>
        <v>4-J4</v>
      </c>
      <c r="V26" s="65"/>
      <c r="Y26" s="70"/>
      <c r="AA26" s="65"/>
      <c r="AD26" s="70"/>
    </row>
    <row r="27" spans="2:30" ht="12.75">
      <c r="B27" s="65">
        <v>26</v>
      </c>
      <c r="C27" s="56" t="str">
        <f>IF(B31&lt;=Dados!$E$4,VLOOKUP(B31,Dados!$D$6:$E$69,2),"")</f>
        <v>Atleta 30</v>
      </c>
      <c r="D27" s="56" t="str">
        <f>IF(65-B31&lt;=Dados!$E$4,VLOOKUP(65-B31,Dados!$D$6:$E$69,2),"")</f>
        <v>Atleta 35</v>
      </c>
      <c r="E27" s="58" t="str">
        <f>IF(D27="",C27,"32-J26")</f>
        <v>32-J26</v>
      </c>
      <c r="G27" s="65"/>
      <c r="J27" s="71"/>
      <c r="L27" s="65"/>
      <c r="O27" s="70"/>
      <c r="Q27" s="65"/>
      <c r="T27" s="70"/>
      <c r="V27" s="65"/>
      <c r="Y27" s="70"/>
      <c r="AA27" s="65"/>
      <c r="AD27" s="70"/>
    </row>
    <row r="28" spans="2:30" ht="12.75">
      <c r="B28" s="65">
        <v>27</v>
      </c>
      <c r="C28" s="56" t="str">
        <f>IF(B15&lt;=Dados!$E$4,VLOOKUP(B15,Dados!$D$6:$E$69,2),"")</f>
        <v>Atleta 14</v>
      </c>
      <c r="D28" s="56" t="str">
        <f>IF(65-B15&lt;=Dados!$E$4,VLOOKUP(65-B15,Dados!$D$6:$E$69,2),"")</f>
        <v>Atleta 51</v>
      </c>
      <c r="E28" s="58" t="str">
        <f>IF(D28="",C28,"32-J27")</f>
        <v>32-J27</v>
      </c>
      <c r="G28" s="65">
        <v>14</v>
      </c>
      <c r="H28" s="56" t="str">
        <f>E28</f>
        <v>32-J27</v>
      </c>
      <c r="I28" s="56" t="str">
        <f>E29</f>
        <v>32-J28</v>
      </c>
      <c r="J28" s="58" t="str">
        <f>IF(I28="",H28,"16-J14")</f>
        <v>16-J14</v>
      </c>
      <c r="L28" s="65"/>
      <c r="O28" s="70"/>
      <c r="Q28" s="65"/>
      <c r="T28" s="70"/>
      <c r="V28" s="65"/>
      <c r="Y28" s="70"/>
      <c r="AA28" s="65"/>
      <c r="AD28" s="70"/>
    </row>
    <row r="29" spans="2:30" ht="12.75">
      <c r="B29" s="65">
        <v>28</v>
      </c>
      <c r="C29" s="56" t="str">
        <f>IF(B20&lt;=Dados!$E$4,VLOOKUP(B20,Dados!$D$6:$E$69,2),"")</f>
        <v>Atleta 19</v>
      </c>
      <c r="D29" s="56" t="str">
        <f>IF(65-B20&lt;=Dados!$E$4,VLOOKUP(65-B20,Dados!$D$6:$E$69,2),"")</f>
        <v>Atleta 46</v>
      </c>
      <c r="E29" s="58" t="str">
        <f>IF(D29="",C29,"32-J28")</f>
        <v>32-J28</v>
      </c>
      <c r="G29" s="65"/>
      <c r="J29" s="71"/>
      <c r="L29" s="65"/>
      <c r="O29" s="70"/>
      <c r="Q29" s="65"/>
      <c r="T29" s="70"/>
      <c r="V29" s="65"/>
      <c r="Y29" s="70"/>
      <c r="AA29" s="65"/>
      <c r="AD29" s="70"/>
    </row>
    <row r="30" spans="2:30" ht="12.75">
      <c r="B30" s="65">
        <v>29</v>
      </c>
      <c r="C30" s="56" t="str">
        <f>IF(B7&lt;=Dados!$E$4,VLOOKUP(B7,Dados!$D$6:$E$69,2),"")</f>
        <v>Atleta 6</v>
      </c>
      <c r="D30" s="56" t="str">
        <f>IF(65-B7&lt;=Dados!$E$4,VLOOKUP(65-B7,Dados!$D$6:$E$69,2),"")</f>
        <v>Atleta 59</v>
      </c>
      <c r="E30" s="58" t="str">
        <f>IF(D30="",C30,"32-J29")</f>
        <v>32-J29</v>
      </c>
      <c r="G30" s="65">
        <v>15</v>
      </c>
      <c r="H30" s="56" t="str">
        <f>E30</f>
        <v>32-J29</v>
      </c>
      <c r="I30" s="56" t="str">
        <f>E31</f>
        <v>32-J30</v>
      </c>
      <c r="J30" s="58" t="str">
        <f>IF(I30="",H30,"16-J15")</f>
        <v>16-J15</v>
      </c>
      <c r="L30" s="65">
        <v>8</v>
      </c>
      <c r="M30" s="56" t="str">
        <f>J30</f>
        <v>16-J15</v>
      </c>
      <c r="N30" s="56" t="str">
        <f>J32</f>
        <v>16-J16</v>
      </c>
      <c r="O30" s="58" t="str">
        <f>IF(N30="",M30,"8-J8")</f>
        <v>8-J8</v>
      </c>
      <c r="Q30" s="65"/>
      <c r="T30" s="70"/>
      <c r="V30" s="65"/>
      <c r="Y30" s="70"/>
      <c r="AA30" s="65"/>
      <c r="AD30" s="70"/>
    </row>
    <row r="31" spans="2:30" ht="12.75">
      <c r="B31" s="65">
        <v>30</v>
      </c>
      <c r="C31" s="56" t="str">
        <f>IF(B28&lt;=Dados!$E$4,VLOOKUP(B28,Dados!$D$6:$E$69,2),"")</f>
        <v>Atleta 27</v>
      </c>
      <c r="D31" s="56" t="str">
        <f>IF(65-B28&lt;=Dados!$E$4,VLOOKUP(65-B28,Dados!$D$6:$E$69,2),"")</f>
        <v>Atleta 38</v>
      </c>
      <c r="E31" s="58" t="str">
        <f>IF(D31="",C31,"32-J30")</f>
        <v>32-J30</v>
      </c>
      <c r="G31" s="65"/>
      <c r="J31" s="71"/>
      <c r="L31" s="65"/>
      <c r="O31" s="70"/>
      <c r="Q31" s="65"/>
      <c r="T31" s="70"/>
      <c r="V31" s="65"/>
      <c r="Y31" s="70"/>
      <c r="AA31" s="65"/>
      <c r="AD31" s="70"/>
    </row>
    <row r="32" spans="2:30" ht="12.75">
      <c r="B32" s="65">
        <v>31</v>
      </c>
      <c r="C32" s="56" t="str">
        <f>IF(B12&lt;=Dados!$E$4,VLOOKUP(B12,Dados!$D$6:$E$69,2),"")</f>
        <v>Atleta 11</v>
      </c>
      <c r="D32" s="56" t="str">
        <f>IF(65-B12&lt;=Dados!$E$4,VLOOKUP(65-B12,Dados!$D$6:$E$69,2),"")</f>
        <v>Atleta 54</v>
      </c>
      <c r="E32" s="58" t="str">
        <f>IF(D32="",C32,"32-J31")</f>
        <v>32-J31</v>
      </c>
      <c r="G32" s="65">
        <v>16</v>
      </c>
      <c r="H32" s="56" t="str">
        <f>E32</f>
        <v>32-J31</v>
      </c>
      <c r="I32" s="56" t="str">
        <f>E33</f>
        <v>32-J32</v>
      </c>
      <c r="J32" s="58" t="str">
        <f>IF(I32="",H32,"16-J16")</f>
        <v>16-J16</v>
      </c>
      <c r="L32" s="65"/>
      <c r="O32" s="70"/>
      <c r="Q32" s="65"/>
      <c r="T32" s="70"/>
      <c r="V32" s="65"/>
      <c r="Y32" s="70"/>
      <c r="AA32" s="65"/>
      <c r="AD32" s="70"/>
    </row>
    <row r="33" spans="2:30" ht="13.5" thickBot="1">
      <c r="B33" s="66">
        <v>32</v>
      </c>
      <c r="C33" s="67" t="str">
        <f>IF(B23&lt;=Dados!$E$4,VLOOKUP(B23,Dados!$D$6:$E$69,2),"")</f>
        <v>Atleta 22</v>
      </c>
      <c r="D33" s="67" t="str">
        <f>IF(65-B23&lt;=Dados!$E$4,VLOOKUP(65-B23,Dados!$D$6:$E$69,2),"")</f>
        <v>Atleta 43</v>
      </c>
      <c r="E33" s="59" t="str">
        <f>IF(D33="",C33,"32-J32")</f>
        <v>32-J32</v>
      </c>
      <c r="G33" s="66"/>
      <c r="H33" s="68"/>
      <c r="I33" s="68"/>
      <c r="J33" s="72"/>
      <c r="L33" s="66"/>
      <c r="M33" s="68"/>
      <c r="N33" s="68"/>
      <c r="O33" s="69"/>
      <c r="Q33" s="66"/>
      <c r="R33" s="68"/>
      <c r="S33" s="68"/>
      <c r="T33" s="69"/>
      <c r="V33" s="66"/>
      <c r="W33" s="68"/>
      <c r="X33" s="68"/>
      <c r="Y33" s="69"/>
      <c r="AA33" s="66"/>
      <c r="AB33" s="68"/>
      <c r="AC33" s="68"/>
      <c r="AD33" s="69"/>
    </row>
    <row r="54" ht="12.75">
      <c r="Q54" s="3"/>
    </row>
  </sheetData>
  <printOptions/>
  <pageMargins left="0.85" right="0.3937007874015748" top="0.8267716535433072" bottom="0.7086614173228347" header="0.5118110236220472" footer="0.4724409448818898"/>
  <pageSetup fitToHeight="5" horizontalDpi="300" verticalDpi="300" orientation="landscape" paperSize="9" scale="105" r:id="rId1"/>
  <headerFooter alignWithMargins="0">
    <oddHeader>&amp;L&amp;"Arial,Bold"&amp;12Torneio de atletas individuais por eliminação directa</oddHeader>
    <oddFooter>&amp;L&amp;D &amp;T&amp;R&amp;P/&amp;N</oddFooter>
  </headerFooter>
  <colBreaks count="1" manualBreakCount="1">
    <brk id="1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Informatique</cp:lastModifiedBy>
  <cp:lastPrinted>2003-05-16T07:18:22Z</cp:lastPrinted>
  <dcterms:created xsi:type="dcterms:W3CDTF">2003-05-07T08:06:29Z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